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4555" windowHeight="10275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I42" i="1" l="1"/>
  <c r="I37" i="1"/>
  <c r="I32" i="1"/>
  <c r="I21" i="1"/>
  <c r="E20" i="1"/>
  <c r="H42" i="1"/>
  <c r="H37" i="1"/>
  <c r="H32" i="1"/>
  <c r="H21" i="1"/>
  <c r="A4" i="3"/>
  <c r="A3" i="3"/>
  <c r="A2" i="3"/>
  <c r="B14" i="3"/>
  <c r="B34" i="4"/>
  <c r="A25" i="4"/>
  <c r="C30" i="4"/>
  <c r="C37" i="4"/>
  <c r="C36" i="4"/>
  <c r="C35" i="4"/>
  <c r="B25" i="4"/>
  <c r="A31" i="4"/>
  <c r="B26" i="4"/>
  <c r="A9" i="4"/>
  <c r="C14" i="4"/>
  <c r="C29" i="4"/>
  <c r="C28" i="4"/>
  <c r="C27" i="4"/>
  <c r="B1" i="4"/>
  <c r="A7" i="4"/>
  <c r="B18" i="4"/>
  <c r="B1" i="3"/>
  <c r="C21" i="3"/>
  <c r="C21" i="4"/>
  <c r="C20" i="4"/>
  <c r="C19" i="4"/>
  <c r="B8" i="3"/>
  <c r="A14" i="3"/>
  <c r="B10" i="4"/>
  <c r="A8" i="3"/>
  <c r="B30" i="4"/>
  <c r="C13" i="4"/>
  <c r="C12" i="4"/>
  <c r="C11" i="4"/>
  <c r="A33" i="4"/>
  <c r="A6" i="3"/>
  <c r="B2" i="4"/>
  <c r="C24" i="4"/>
  <c r="B14" i="4"/>
  <c r="C5" i="4"/>
  <c r="C4" i="4"/>
  <c r="C3" i="4"/>
  <c r="A17" i="4"/>
  <c r="C22" i="4"/>
  <c r="B17" i="3"/>
  <c r="C8" i="4"/>
  <c r="B21" i="3"/>
  <c r="C20" i="3"/>
  <c r="C19" i="3"/>
  <c r="C18" i="3"/>
  <c r="A16" i="3"/>
  <c r="C6" i="4"/>
  <c r="B9" i="3"/>
  <c r="C23" i="3"/>
  <c r="B5" i="3"/>
  <c r="C12" i="3"/>
  <c r="C11" i="3"/>
  <c r="C10" i="3"/>
  <c r="C32" i="4"/>
  <c r="C13" i="3"/>
  <c r="A34" i="4"/>
  <c r="C7" i="3"/>
  <c r="A22" i="4"/>
  <c r="C4" i="3"/>
  <c r="C3" i="3"/>
  <c r="C2" i="3"/>
  <c r="C16" i="4"/>
  <c r="C5" i="3"/>
  <c r="A26" i="4"/>
  <c r="B24" i="4"/>
  <c r="A6" i="4"/>
  <c r="B37" i="4"/>
  <c r="B36" i="4"/>
  <c r="B35" i="4"/>
  <c r="C15" i="3"/>
  <c r="B22" i="4"/>
  <c r="A18" i="4"/>
  <c r="B8" i="4"/>
  <c r="A13" i="3"/>
  <c r="B29" i="4"/>
  <c r="B28" i="4"/>
  <c r="B27" i="4"/>
  <c r="B32" i="4"/>
  <c r="B6" i="4"/>
  <c r="A10" i="4"/>
  <c r="B15" i="3"/>
  <c r="C33" i="4"/>
  <c r="B21" i="4"/>
  <c r="B20" i="4"/>
  <c r="B19" i="4"/>
  <c r="B16" i="4"/>
  <c r="B13" i="3"/>
  <c r="A2" i="4"/>
  <c r="A32" i="4"/>
  <c r="B12" i="4"/>
  <c r="B11" i="4"/>
  <c r="B23" i="3"/>
  <c r="A30" i="4"/>
  <c r="A17" i="3"/>
  <c r="A8" i="4"/>
  <c r="B5" i="4"/>
  <c r="B4" i="4"/>
  <c r="B3" i="4"/>
  <c r="B7" i="3"/>
  <c r="A14" i="4"/>
  <c r="A9" i="3"/>
  <c r="A15" i="3"/>
  <c r="B20" i="3"/>
  <c r="B19" i="3"/>
  <c r="B18" i="3"/>
  <c r="A24" i="4"/>
  <c r="A21" i="3"/>
  <c r="C25" i="4"/>
  <c r="C23" i="4"/>
  <c r="B12" i="3"/>
  <c r="B11" i="3"/>
  <c r="B10" i="3"/>
  <c r="A16" i="4"/>
  <c r="A5" i="3"/>
  <c r="C17" i="4"/>
  <c r="C15" i="4"/>
  <c r="B4" i="3"/>
  <c r="B3" i="3"/>
  <c r="B2" i="3"/>
  <c r="A23" i="3"/>
  <c r="C34" i="4"/>
  <c r="C9" i="4"/>
  <c r="B13" i="4"/>
  <c r="A13" i="4"/>
  <c r="A37" i="4"/>
  <c r="B23" i="4"/>
  <c r="A22" i="3"/>
  <c r="A29" i="4"/>
  <c r="B15" i="4"/>
  <c r="A21" i="4"/>
  <c r="B22" i="3"/>
  <c r="A5" i="4"/>
  <c r="C26" i="4"/>
  <c r="A20" i="3"/>
  <c r="C18" i="4"/>
  <c r="A12" i="3"/>
  <c r="C10" i="4"/>
  <c r="A36" i="4"/>
  <c r="C2" i="4"/>
  <c r="A28" i="4"/>
  <c r="C17" i="3"/>
  <c r="A20" i="4"/>
  <c r="C9" i="3"/>
  <c r="A12" i="4"/>
  <c r="C1" i="3"/>
  <c r="A4" i="4"/>
  <c r="C1" i="4"/>
  <c r="A19" i="3"/>
  <c r="C16" i="3"/>
  <c r="C8" i="3"/>
  <c r="A35" i="4"/>
  <c r="B33" i="4"/>
  <c r="A27" i="4"/>
  <c r="B17" i="4"/>
  <c r="A19" i="4"/>
  <c r="B9" i="4"/>
  <c r="A11" i="4"/>
  <c r="A3" i="4"/>
  <c r="C14" i="3"/>
  <c r="B31" i="4"/>
  <c r="B7" i="4"/>
  <c r="B6" i="3"/>
  <c r="C6" i="3"/>
  <c r="A11" i="3"/>
  <c r="B16" i="3"/>
  <c r="C22" i="3"/>
  <c r="A18" i="3"/>
  <c r="A10" i="3"/>
  <c r="A7" i="3"/>
  <c r="C31" i="4"/>
  <c r="C7" i="4"/>
  <c r="A23" i="4"/>
  <c r="A15" i="4"/>
  <c r="H34" i="1" l="1"/>
  <c r="I34" i="1"/>
  <c r="H53" i="1"/>
  <c r="I53" i="1"/>
  <c r="I55" i="1" s="1"/>
  <c r="E33" i="1"/>
  <c r="H55" i="1" l="1"/>
  <c r="D33" i="1"/>
  <c r="D34" i="1" l="1"/>
  <c r="E34" i="1"/>
</calcChain>
</file>

<file path=xl/sharedStrings.xml><?xml version="1.0" encoding="utf-8"?>
<sst xmlns="http://schemas.openxmlformats.org/spreadsheetml/2006/main" count="100" uniqueCount="68">
  <si>
    <t>Las notas adjuntas forman parte integral  de los Estados Financieros.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</si>
  <si>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</si>
  <si>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</si>
  <si>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</si>
  <si>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</si>
  <si>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</si>
  <si>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</si>
  <si>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</si>
  <si>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</si>
  <si>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</si>
  <si>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</si>
  <si>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</si>
  <si>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</si>
  <si>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</si>
  <si>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</si>
  <si>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</si>
  <si>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</si>
  <si>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</si>
  <si>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</si>
  <si>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</si>
  <si>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</si>
  <si>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</si>
  <si>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</si>
  <si>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</si>
  <si>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</si>
  <si>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</si>
  <si>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</si>
  <si>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</si>
  <si>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</si>
  <si>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</si>
  <si>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</si>
  <si>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</si>
  <si>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</si>
  <si>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</si>
  <si>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</si>
  <si>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</si>
  <si>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</si>
  <si>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</si>
  <si>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</si>
  <si>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</si>
  <si>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</si>
  <si>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</si>
  <si>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</si>
  <si>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</si>
  <si>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</si>
  <si>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</si>
  <si>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</si>
  <si>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</si>
  <si>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</si>
  <si>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</si>
  <si>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</si>
  <si>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</si>
  <si>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</si>
  <si>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</si>
  <si>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</si>
  <si>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</si>
  <si>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</si>
  <si>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</si>
  <si>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</si>
  <si>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</si>
  <si>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</si>
  <si>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</si>
  <si>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DR. GUSTAVO OBLEA ROSALES</t>
  </si>
  <si>
    <t>DIRECTOR DE CONTABILIDAD GUBERNAMENTAL</t>
  </si>
  <si>
    <t>“Bajo protesta de decir verdad declaro que los Estados Financieros y sus notas, son razonablemente correctos y son responsabilidad del Emisor”</t>
  </si>
  <si>
    <t xml:space="preserve">AL  31 DE DICIEMBRE DEL 2024 Y DEL 2023  </t>
  </si>
  <si>
    <t>Morelia, Michoacán,  04 de febrero de 2025</t>
  </si>
  <si>
    <t>A  C  T  I  V 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</si>
</sst>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  <numFmt numFmtId="168" formatCode="0_ ;\-0\ "/>
    <numFmt numFmtId="169" formatCode="#,##0_ ;\-#,##0\ "/>
    <numFmt numFmtId="170" formatCode="#,##0_);\(#,##0\)"/>
    <numFmt numFmtId="171" formatCode="_(* #,##0_);_(* \(#,##0\);_(* &quot;-&quot;??_);_(@_)"/>
    <numFmt numFmtId="172" formatCode="#,##0_ ;[Red]\-#,##0\ "/>
    <numFmt numFmtId="173" formatCode="_-* #,##0_-;\-* #,##0_-;_-* &quot;-&quot;??_-;_-@_-"/>
    <numFmt numFmtId="174" formatCode="#,##0.00_);\(#,##0.00\)"/>
    <numFmt numFmtId="175" formatCode="#,##0.00_ ;\-#,##0.00\ 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3" fillId="0" borderId="0"/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</cellStyleXfs>
  <cellXfs count="129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4" fontId="16" fillId="20" borderId="9" xfId="51" applyNumberFormat="1">
      <alignment horizontal="right" vertical="center"/>
    </xf>
    <xf numFmtId="165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14" fontId="0" fillId="0" borderId="0" xfId="0" applyNumberFormat="1"/>
    <xf numFmtId="166" fontId="16" fillId="20" borderId="9" xfId="51" applyNumberFormat="1">
      <alignment horizontal="right" vertical="center"/>
    </xf>
    <xf numFmtId="167" fontId="16" fillId="20" borderId="9" xfId="51" applyNumberFormat="1">
      <alignment horizontal="right" vertical="center"/>
    </xf>
    <xf numFmtId="0" fontId="33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3" fillId="0" borderId="0" xfId="0" applyFont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0" fontId="29" fillId="0" borderId="1" xfId="0" applyFont="1" applyBorder="1" applyAlignment="1">
      <alignment horizontal="left" indent="1"/>
    </xf>
    <xf numFmtId="0" fontId="30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0" fontId="30" fillId="0" borderId="20" xfId="0" applyFont="1" applyBorder="1"/>
    <xf numFmtId="0" fontId="32" fillId="0" borderId="21" xfId="0" applyFont="1" applyBorder="1"/>
    <xf numFmtId="0" fontId="30" fillId="0" borderId="1" xfId="0" applyFont="1" applyBorder="1" applyAlignment="1">
      <alignment horizontal="left" indent="1"/>
    </xf>
    <xf numFmtId="169" fontId="31" fillId="0" borderId="20" xfId="58" applyNumberFormat="1" applyFont="1" applyFill="1" applyBorder="1" applyAlignment="1">
      <alignment wrapText="1"/>
    </xf>
    <xf numFmtId="169" fontId="31" fillId="0" borderId="21" xfId="58" applyNumberFormat="1" applyFont="1" applyFill="1" applyBorder="1" applyAlignment="1">
      <alignment wrapText="1"/>
    </xf>
    <xf numFmtId="170" fontId="32" fillId="0" borderId="20" xfId="58" applyNumberFormat="1" applyFont="1" applyFill="1" applyBorder="1"/>
    <xf numFmtId="170" fontId="32" fillId="0" borderId="21" xfId="58" applyNumberFormat="1" applyFont="1" applyFill="1" applyBorder="1"/>
    <xf numFmtId="169" fontId="32" fillId="0" borderId="20" xfId="58" applyNumberFormat="1" applyFont="1" applyFill="1" applyBorder="1" applyAlignment="1">
      <alignment wrapText="1"/>
    </xf>
    <xf numFmtId="169" fontId="32" fillId="0" borderId="21" xfId="58" applyNumberFormat="1" applyFont="1" applyFill="1" applyBorder="1" applyAlignment="1">
      <alignment wrapText="1"/>
    </xf>
    <xf numFmtId="0" fontId="30" fillId="0" borderId="1" xfId="0" applyFont="1" applyBorder="1" applyAlignment="1">
      <alignment horizontal="left" vertical="center" wrapText="1" indent="1"/>
    </xf>
    <xf numFmtId="0" fontId="30" fillId="0" borderId="1" xfId="0" applyFont="1" applyBorder="1" applyAlignment="1">
      <alignment horizontal="left" vertical="center" indent="1"/>
    </xf>
    <xf numFmtId="171" fontId="31" fillId="0" borderId="21" xfId="58" applyNumberFormat="1" applyFont="1" applyFill="1" applyBorder="1" applyAlignment="1">
      <alignment wrapText="1"/>
    </xf>
    <xf numFmtId="0" fontId="30" fillId="0" borderId="1" xfId="0" applyFont="1" applyBorder="1" applyAlignment="1">
      <alignment horizontal="left" wrapText="1" indent="1"/>
    </xf>
    <xf numFmtId="173" fontId="31" fillId="0" borderId="20" xfId="58" applyNumberFormat="1" applyFont="1" applyFill="1" applyBorder="1" applyAlignment="1">
      <alignment horizontal="left" wrapText="1"/>
    </xf>
    <xf numFmtId="0" fontId="31" fillId="0" borderId="20" xfId="0" applyFont="1" applyBorder="1" applyAlignment="1">
      <alignment horizontal="left" wrapText="1"/>
    </xf>
    <xf numFmtId="171" fontId="32" fillId="0" borderId="21" xfId="58" applyNumberFormat="1" applyFont="1" applyFill="1" applyBorder="1" applyAlignment="1">
      <alignment wrapText="1"/>
    </xf>
    <xf numFmtId="171" fontId="32" fillId="0" borderId="27" xfId="58" applyNumberFormat="1" applyFont="1" applyFill="1" applyBorder="1" applyAlignment="1">
      <alignment wrapText="1"/>
    </xf>
    <xf numFmtId="0" fontId="31" fillId="0" borderId="20" xfId="0" applyFont="1" applyBorder="1" applyAlignment="1">
      <alignment horizontal="right" wrapText="1"/>
    </xf>
    <xf numFmtId="0" fontId="32" fillId="0" borderId="20" xfId="0" applyFont="1" applyBorder="1" applyAlignment="1">
      <alignment wrapText="1"/>
    </xf>
    <xf numFmtId="171" fontId="30" fillId="0" borderId="0" xfId="58" applyNumberFormat="1" applyFont="1" applyFill="1" applyBorder="1" applyAlignment="1">
      <alignment wrapText="1"/>
    </xf>
    <xf numFmtId="0" fontId="30" fillId="0" borderId="2" xfId="0" applyFont="1" applyBorder="1"/>
    <xf numFmtId="0" fontId="31" fillId="0" borderId="25" xfId="0" applyFont="1" applyBorder="1" applyAlignment="1">
      <alignment horizontal="right" wrapText="1"/>
    </xf>
    <xf numFmtId="0" fontId="32" fillId="0" borderId="26" xfId="0" applyFont="1" applyBorder="1" applyAlignment="1">
      <alignment wrapText="1"/>
    </xf>
    <xf numFmtId="0" fontId="31" fillId="0" borderId="25" xfId="0" applyFont="1" applyBorder="1" applyAlignment="1">
      <alignment horizontal="right"/>
    </xf>
    <xf numFmtId="0" fontId="32" fillId="0" borderId="26" xfId="0" applyFont="1" applyBorder="1"/>
    <xf numFmtId="0" fontId="30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31" fillId="0" borderId="0" xfId="0" applyFont="1" applyBorder="1" applyAlignment="1">
      <alignment horizontal="left" wrapText="1"/>
    </xf>
    <xf numFmtId="172" fontId="31" fillId="0" borderId="0" xfId="0" applyNumberFormat="1" applyFont="1" applyBorder="1" applyAlignment="1">
      <alignment wrapText="1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right" wrapText="1"/>
    </xf>
    <xf numFmtId="0" fontId="32" fillId="0" borderId="29" xfId="0" applyFont="1" applyBorder="1" applyAlignment="1">
      <alignment wrapText="1"/>
    </xf>
    <xf numFmtId="0" fontId="30" fillId="0" borderId="30" xfId="0" applyFont="1" applyBorder="1" applyAlignment="1">
      <alignment wrapText="1"/>
    </xf>
    <xf numFmtId="0" fontId="30" fillId="0" borderId="31" xfId="0" applyFont="1" applyBorder="1"/>
    <xf numFmtId="0" fontId="32" fillId="0" borderId="32" xfId="0" applyFont="1" applyBorder="1"/>
    <xf numFmtId="0" fontId="32" fillId="0" borderId="1" xfId="0" applyFont="1" applyBorder="1" applyAlignment="1">
      <alignment wrapText="1"/>
    </xf>
    <xf numFmtId="169" fontId="31" fillId="0" borderId="1" xfId="58" applyNumberFormat="1" applyFont="1" applyFill="1" applyBorder="1" applyAlignment="1">
      <alignment wrapText="1"/>
    </xf>
    <xf numFmtId="169" fontId="32" fillId="0" borderId="1" xfId="58" applyNumberFormat="1" applyFont="1" applyFill="1" applyBorder="1" applyAlignment="1">
      <alignment wrapText="1"/>
    </xf>
    <xf numFmtId="3" fontId="32" fillId="0" borderId="1" xfId="58" applyNumberFormat="1" applyFont="1" applyFill="1" applyBorder="1" applyAlignment="1">
      <alignment wrapText="1"/>
    </xf>
    <xf numFmtId="0" fontId="31" fillId="0" borderId="1" xfId="0" applyFont="1" applyBorder="1" applyAlignment="1">
      <alignment wrapText="1"/>
    </xf>
    <xf numFmtId="171" fontId="31" fillId="0" borderId="1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wrapText="1"/>
    </xf>
    <xf numFmtId="170" fontId="32" fillId="0" borderId="1" xfId="58" applyNumberFormat="1" applyFont="1" applyFill="1" applyBorder="1" applyAlignment="1">
      <alignment wrapText="1"/>
    </xf>
    <xf numFmtId="173" fontId="31" fillId="0" borderId="1" xfId="58" applyNumberFormat="1" applyFont="1" applyFill="1" applyBorder="1" applyAlignment="1">
      <alignment wrapText="1"/>
    </xf>
    <xf numFmtId="171" fontId="32" fillId="0" borderId="1" xfId="58" applyNumberFormat="1" applyFont="1" applyFill="1" applyBorder="1" applyAlignment="1">
      <alignment wrapText="1"/>
    </xf>
    <xf numFmtId="0" fontId="32" fillId="0" borderId="2" xfId="0" applyFont="1" applyBorder="1" applyAlignment="1">
      <alignment wrapText="1"/>
    </xf>
    <xf numFmtId="0" fontId="32" fillId="0" borderId="33" xfId="0" applyFont="1" applyBorder="1" applyAlignment="1">
      <alignment wrapText="1"/>
    </xf>
    <xf numFmtId="0" fontId="30" fillId="0" borderId="29" xfId="0" applyFont="1" applyBorder="1" applyAlignment="1">
      <alignment horizontal="left" indent="1"/>
    </xf>
    <xf numFmtId="0" fontId="30" fillId="0" borderId="31" xfId="0" applyFont="1" applyBorder="1" applyAlignment="1">
      <alignment wrapText="1"/>
    </xf>
    <xf numFmtId="0" fontId="32" fillId="0" borderId="32" xfId="0" applyFont="1" applyBorder="1" applyAlignment="1">
      <alignment wrapText="1"/>
    </xf>
    <xf numFmtId="0" fontId="29" fillId="0" borderId="33" xfId="0" applyFont="1" applyBorder="1" applyAlignment="1">
      <alignment horizontal="right" wrapText="1"/>
    </xf>
    <xf numFmtId="174" fontId="3" fillId="0" borderId="20" xfId="58" applyNumberFormat="1" applyFont="1" applyFill="1" applyBorder="1"/>
    <xf numFmtId="174" fontId="3" fillId="0" borderId="21" xfId="58" applyNumberFormat="1" applyFont="1" applyFill="1" applyBorder="1"/>
    <xf numFmtId="174" fontId="2" fillId="0" borderId="20" xfId="58" applyNumberFormat="1" applyFont="1" applyFill="1" applyBorder="1"/>
    <xf numFmtId="174" fontId="2" fillId="0" borderId="21" xfId="58" applyNumberFormat="1" applyFont="1" applyFill="1" applyBorder="1"/>
    <xf numFmtId="174" fontId="3" fillId="0" borderId="20" xfId="0" applyNumberFormat="1" applyFont="1" applyFill="1" applyBorder="1"/>
    <xf numFmtId="174" fontId="2" fillId="0" borderId="20" xfId="0" applyNumberFormat="1" applyFont="1" applyBorder="1"/>
    <xf numFmtId="174" fontId="2" fillId="0" borderId="21" xfId="0" applyNumberFormat="1" applyFont="1" applyBorder="1"/>
    <xf numFmtId="175" fontId="3" fillId="0" borderId="20" xfId="58" applyNumberFormat="1" applyFont="1" applyFill="1" applyBorder="1" applyAlignment="1">
      <alignment wrapText="1"/>
    </xf>
    <xf numFmtId="175" fontId="3" fillId="0" borderId="21" xfId="58" applyNumberFormat="1" applyFont="1" applyFill="1" applyBorder="1" applyAlignment="1">
      <alignment wrapText="1"/>
    </xf>
    <xf numFmtId="174" fontId="2" fillId="0" borderId="27" xfId="0" applyNumberFormat="1" applyFont="1" applyBorder="1"/>
    <xf numFmtId="174" fontId="3" fillId="0" borderId="20" xfId="0" applyNumberFormat="1" applyFont="1" applyBorder="1" applyAlignment="1">
      <alignment horizontal="right"/>
    </xf>
    <xf numFmtId="174" fontId="3" fillId="0" borderId="21" xfId="0" applyNumberFormat="1" applyFont="1" applyBorder="1"/>
    <xf numFmtId="174" fontId="3" fillId="0" borderId="20" xfId="0" applyNumberFormat="1" applyFont="1" applyBorder="1"/>
    <xf numFmtId="174" fontId="2" fillId="0" borderId="24" xfId="58" applyNumberFormat="1" applyFont="1" applyFill="1" applyBorder="1"/>
    <xf numFmtId="175" fontId="2" fillId="0" borderId="20" xfId="0" applyNumberFormat="1" applyFont="1" applyBorder="1" applyAlignment="1">
      <alignment wrapText="1"/>
    </xf>
    <xf numFmtId="175" fontId="2" fillId="0" borderId="21" xfId="0" applyNumberFormat="1" applyFont="1" applyBorder="1" applyAlignment="1">
      <alignment wrapText="1"/>
    </xf>
    <xf numFmtId="175" fontId="2" fillId="0" borderId="20" xfId="58" applyNumberFormat="1" applyFont="1" applyFill="1" applyBorder="1" applyAlignment="1">
      <alignment wrapText="1"/>
    </xf>
    <xf numFmtId="175" fontId="2" fillId="0" borderId="21" xfId="58" applyNumberFormat="1" applyFont="1" applyFill="1" applyBorder="1" applyAlignment="1">
      <alignment wrapText="1"/>
    </xf>
    <xf numFmtId="175" fontId="2" fillId="0" borderId="21" xfId="0" applyNumberFormat="1" applyFont="1" applyBorder="1" applyAlignment="1">
      <alignment horizontal="left" wrapText="1"/>
    </xf>
    <xf numFmtId="175" fontId="2" fillId="0" borderId="20" xfId="58" applyNumberFormat="1" applyFont="1" applyFill="1" applyBorder="1" applyAlignment="1">
      <alignment horizontal="right" wrapText="1"/>
    </xf>
    <xf numFmtId="175" fontId="2" fillId="0" borderId="21" xfId="58" applyNumberFormat="1" applyFont="1" applyFill="1" applyBorder="1" applyAlignment="1">
      <alignment horizontal="right" wrapText="1"/>
    </xf>
    <xf numFmtId="175" fontId="2" fillId="0" borderId="23" xfId="58" applyNumberFormat="1" applyFont="1" applyFill="1" applyBorder="1" applyAlignment="1">
      <alignment wrapText="1"/>
    </xf>
    <xf numFmtId="175" fontId="2" fillId="0" borderId="24" xfId="58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26" borderId="0" xfId="0" applyFont="1" applyFill="1" applyAlignment="1">
      <alignment horizontal="centerContinuous" vertical="center" wrapText="1"/>
    </xf>
    <xf numFmtId="0" fontId="3" fillId="26" borderId="0" xfId="0" applyFont="1" applyFill="1" applyAlignment="1">
      <alignment horizontal="centerContinuous" vertical="center"/>
    </xf>
    <xf numFmtId="0" fontId="3" fillId="26" borderId="0" xfId="0" applyFont="1" applyFill="1" applyAlignment="1">
      <alignment horizontal="centerContinuous" wrapText="1"/>
    </xf>
    <xf numFmtId="0" fontId="3" fillId="26" borderId="0" xfId="0" applyFont="1" applyFill="1" applyAlignment="1">
      <alignment horizontal="centerContinuous"/>
    </xf>
    <xf numFmtId="0" fontId="3" fillId="26" borderId="0" xfId="0" applyFont="1" applyFill="1" applyAlignment="1">
      <alignment horizontal="center"/>
    </xf>
    <xf numFmtId="0" fontId="36" fillId="27" borderId="17" xfId="0" applyFont="1" applyFill="1" applyBorder="1" applyAlignment="1">
      <alignment horizontal="centerContinuous" vertical="center"/>
    </xf>
    <xf numFmtId="168" fontId="36" fillId="27" borderId="18" xfId="0" applyNumberFormat="1" applyFont="1" applyFill="1" applyBorder="1" applyAlignment="1">
      <alignment horizontal="centerContinuous" vertical="center" wrapText="1"/>
    </xf>
    <xf numFmtId="168" fontId="36" fillId="27" borderId="19" xfId="0" applyNumberFormat="1" applyFont="1" applyFill="1" applyBorder="1" applyAlignment="1">
      <alignment horizontal="centerContinuous" vertical="center" wrapText="1"/>
    </xf>
    <xf numFmtId="168" fontId="36" fillId="27" borderId="16" xfId="0" applyNumberFormat="1" applyFont="1" applyFill="1" applyBorder="1" applyAlignment="1">
      <alignment horizontal="center" vertical="center" wrapText="1"/>
    </xf>
    <xf numFmtId="168" fontId="36" fillId="27" borderId="28" xfId="0" applyNumberFormat="1" applyFont="1" applyFill="1" applyBorder="1" applyAlignment="1">
      <alignment horizontal="center" vertical="center" wrapText="1"/>
    </xf>
    <xf numFmtId="168" fontId="36" fillId="27" borderId="18" xfId="0" applyNumberFormat="1" applyFont="1" applyFill="1" applyBorder="1" applyAlignment="1">
      <alignment horizontal="centerContinuous" vertical="center"/>
    </xf>
    <xf numFmtId="168" fontId="36" fillId="27" borderId="19" xfId="0" applyNumberFormat="1" applyFont="1" applyFill="1" applyBorder="1" applyAlignment="1">
      <alignment horizontal="centerContinuous" vertical="center"/>
    </xf>
    <xf numFmtId="0" fontId="37" fillId="27" borderId="16" xfId="0" applyFont="1" applyFill="1" applyBorder="1" applyAlignment="1">
      <alignment horizontal="centerContinuous" vertical="center" wrapText="1"/>
    </xf>
    <xf numFmtId="0" fontId="34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171" fontId="35" fillId="0" borderId="0" xfId="58" applyNumberFormat="1" applyFont="1" applyFill="1" applyBorder="1" applyAlignment="1">
      <alignment wrapText="1"/>
    </xf>
    <xf numFmtId="171" fontId="35" fillId="0" borderId="0" xfId="58" applyNumberFormat="1" applyFont="1" applyFill="1" applyBorder="1" applyAlignment="1">
      <alignment horizontal="left" vertical="center" wrapText="1"/>
    </xf>
    <xf numFmtId="171" fontId="34" fillId="0" borderId="0" xfId="58" applyNumberFormat="1" applyFont="1" applyFill="1" applyBorder="1" applyAlignment="1">
      <alignment wrapText="1"/>
    </xf>
    <xf numFmtId="0" fontId="34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4" fillId="0" borderId="22" xfId="0" applyFont="1" applyBorder="1" applyAlignment="1">
      <alignment wrapText="1"/>
    </xf>
    <xf numFmtId="172" fontId="34" fillId="0" borderId="0" xfId="0" applyNumberFormat="1" applyFont="1" applyBorder="1" applyAlignment="1">
      <alignment wrapText="1"/>
    </xf>
    <xf numFmtId="172" fontId="35" fillId="0" borderId="0" xfId="0" applyNumberFormat="1" applyFont="1" applyBorder="1" applyAlignment="1">
      <alignment wrapText="1"/>
    </xf>
    <xf numFmtId="172" fontId="34" fillId="0" borderId="22" xfId="0" applyNumberFormat="1" applyFont="1" applyBorder="1" applyAlignment="1">
      <alignment wrapText="1"/>
    </xf>
    <xf numFmtId="0" fontId="35" fillId="0" borderId="22" xfId="0" applyFont="1" applyBorder="1" applyAlignment="1">
      <alignment wrapText="1"/>
    </xf>
    <xf numFmtId="0" fontId="3" fillId="0" borderId="0" xfId="0" applyFont="1" applyAlignment="1">
      <alignment horizontal="center" wrapText="1"/>
    </xf>
  </cellXfs>
  <cellStyles count="62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=""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=""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=""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=""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=""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=""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=""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=""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=""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=""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=""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=""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=""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=""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=""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=""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996950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=""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996950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=""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=""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=""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=""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showGridLines="0" tabSelected="1" topLeftCell="A34" zoomScaleNormal="100" workbookViewId="0">
      <selection activeCell="B3" sqref="B3:I65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0" customWidth="1"/>
    <col min="4" max="4" width="17" style="20" bestFit="1" customWidth="1"/>
    <col min="5" max="5" width="17" style="21" bestFit="1" customWidth="1"/>
    <col min="6" max="6" width="3.140625" style="21" customWidth="1"/>
    <col min="7" max="7" width="32.42578125" style="20" customWidth="1"/>
    <col min="8" max="9" width="17.5703125" bestFit="1" customWidth="1"/>
    <col min="10" max="10" width="17.42578125" hidden="1" customWidth="1"/>
    <col min="11" max="11" width="0" hidden="1" customWidth="1"/>
  </cols>
  <sheetData>
    <row r="1" spans="2:9" s="2" customFormat="1" x14ac:dyDescent="0.2">
      <c r="B1" s="1"/>
      <c r="C1" s="15"/>
      <c r="D1" s="15"/>
      <c r="E1" s="16"/>
      <c r="F1" s="16"/>
      <c r="G1" s="17"/>
      <c r="H1" s="3"/>
    </row>
    <row r="2" spans="2:9" s="2" customFormat="1" x14ac:dyDescent="0.2">
      <c r="B2" s="1"/>
      <c r="C2" s="15"/>
      <c r="D2" s="15"/>
      <c r="E2" s="18"/>
      <c r="F2" s="18"/>
      <c r="G2" s="17"/>
      <c r="H2" s="3"/>
    </row>
    <row r="3" spans="2:9" ht="15.75" x14ac:dyDescent="0.25">
      <c r="B3" s="12" t="s">
        <v>1</v>
      </c>
      <c r="C3" s="19"/>
      <c r="D3" s="19"/>
      <c r="E3" s="19"/>
      <c r="F3" s="19"/>
      <c r="G3" s="19"/>
      <c r="H3" s="12"/>
      <c r="I3" s="12"/>
    </row>
    <row r="4" spans="2:9" x14ac:dyDescent="0.2">
      <c r="B4" s="13" t="s">
        <v>2</v>
      </c>
      <c r="C4" s="103"/>
      <c r="D4" s="103"/>
      <c r="E4" s="103"/>
      <c r="F4" s="103"/>
      <c r="G4" s="103"/>
      <c r="H4" s="104"/>
      <c r="I4" s="104"/>
    </row>
    <row r="5" spans="2:9" x14ac:dyDescent="0.2">
      <c r="B5" s="13" t="s">
        <v>65</v>
      </c>
      <c r="C5" s="103"/>
      <c r="D5" s="103"/>
      <c r="E5" s="103"/>
      <c r="F5" s="103"/>
      <c r="G5" s="103"/>
      <c r="H5" s="104"/>
      <c r="I5" s="104"/>
    </row>
    <row r="6" spans="2:9" ht="8.25" customHeight="1" x14ac:dyDescent="0.2">
      <c r="B6" s="14"/>
      <c r="C6" s="105"/>
      <c r="D6" s="105"/>
      <c r="E6" s="105"/>
      <c r="F6" s="105"/>
      <c r="G6" s="105"/>
      <c r="H6" s="106"/>
      <c r="I6" s="106"/>
    </row>
    <row r="7" spans="2:9" ht="13.5" thickBot="1" x14ac:dyDescent="0.25">
      <c r="B7" s="107" t="s">
        <v>3</v>
      </c>
      <c r="C7" s="107"/>
      <c r="D7" s="107"/>
      <c r="E7" s="107"/>
      <c r="F7" s="107"/>
      <c r="G7" s="107"/>
      <c r="H7" s="107"/>
      <c r="I7" s="107"/>
    </row>
    <row r="8" spans="2:9" ht="13.5" thickBot="1" x14ac:dyDescent="0.25">
      <c r="B8" s="108" t="s">
        <v>67</v>
      </c>
      <c r="C8" s="115"/>
      <c r="D8" s="109">
        <v>2024</v>
      </c>
      <c r="E8" s="110">
        <v>2023</v>
      </c>
      <c r="F8" s="111" t="s">
        <v>61</v>
      </c>
      <c r="G8" s="112"/>
      <c r="H8" s="113">
        <v>2024</v>
      </c>
      <c r="I8" s="114">
        <v>2023</v>
      </c>
    </row>
    <row r="9" spans="2:9" x14ac:dyDescent="0.2">
      <c r="B9" s="73"/>
      <c r="C9" s="58"/>
      <c r="D9" s="74"/>
      <c r="E9" s="75"/>
      <c r="F9" s="57"/>
      <c r="G9" s="58"/>
      <c r="H9" s="59"/>
      <c r="I9" s="60"/>
    </row>
    <row r="10" spans="2:9" x14ac:dyDescent="0.2">
      <c r="B10" s="23"/>
      <c r="C10" s="51"/>
      <c r="D10" s="24"/>
      <c r="E10" s="25"/>
      <c r="F10" s="61"/>
      <c r="G10" s="52"/>
      <c r="H10" s="26"/>
      <c r="I10" s="27"/>
    </row>
    <row r="11" spans="2:9" x14ac:dyDescent="0.2">
      <c r="B11" s="28"/>
      <c r="C11" s="116" t="s">
        <v>4</v>
      </c>
      <c r="D11" s="29"/>
      <c r="E11" s="30"/>
      <c r="F11" s="62"/>
      <c r="G11" s="116" t="s">
        <v>25</v>
      </c>
      <c r="H11" s="31"/>
      <c r="I11" s="32"/>
    </row>
    <row r="12" spans="2:9" ht="24" x14ac:dyDescent="0.2">
      <c r="B12" s="28"/>
      <c r="C12" s="117" t="s">
        <v>5</v>
      </c>
      <c r="D12" s="84">
        <v>2154572018.8699999</v>
      </c>
      <c r="E12" s="85">
        <v>2697592194.3099999</v>
      </c>
      <c r="F12" s="63"/>
      <c r="G12" s="117" t="s">
        <v>26</v>
      </c>
      <c r="H12" s="77">
        <v>3203230436.54</v>
      </c>
      <c r="I12" s="78">
        <v>4289743046.9499998</v>
      </c>
    </row>
    <row r="13" spans="2:9" ht="24" x14ac:dyDescent="0.2">
      <c r="B13" s="28"/>
      <c r="C13" s="117" t="s">
        <v>6</v>
      </c>
      <c r="D13" s="84">
        <v>2993775358.8400002</v>
      </c>
      <c r="E13" s="85">
        <v>1332014663.8499999</v>
      </c>
      <c r="F13" s="63"/>
      <c r="G13" s="117" t="s">
        <v>27</v>
      </c>
      <c r="H13" s="77">
        <v>2150000000</v>
      </c>
      <c r="I13" s="78">
        <v>233333340</v>
      </c>
    </row>
    <row r="14" spans="2:9" ht="24" x14ac:dyDescent="0.2">
      <c r="B14" s="28"/>
      <c r="C14" s="118" t="s">
        <v>7</v>
      </c>
      <c r="D14" s="84">
        <v>296226142.85000002</v>
      </c>
      <c r="E14" s="85">
        <v>366264146.16000003</v>
      </c>
      <c r="F14" s="63"/>
      <c r="G14" s="117" t="s">
        <v>28</v>
      </c>
      <c r="H14" s="77">
        <v>142293942.28999999</v>
      </c>
      <c r="I14" s="78">
        <v>127482353.45</v>
      </c>
    </row>
    <row r="15" spans="2:9" x14ac:dyDescent="0.2">
      <c r="B15" s="28"/>
      <c r="C15" s="118" t="s">
        <v>8</v>
      </c>
      <c r="D15" s="84">
        <v>0</v>
      </c>
      <c r="E15" s="85">
        <v>0</v>
      </c>
      <c r="F15" s="63"/>
      <c r="G15" s="117" t="s">
        <v>29</v>
      </c>
      <c r="H15" s="77">
        <v>0</v>
      </c>
      <c r="I15" s="78">
        <v>0</v>
      </c>
    </row>
    <row r="16" spans="2:9" x14ac:dyDescent="0.2">
      <c r="B16" s="35"/>
      <c r="C16" s="119" t="s">
        <v>9</v>
      </c>
      <c r="D16" s="84">
        <v>486820.21</v>
      </c>
      <c r="E16" s="85">
        <v>486820.21</v>
      </c>
      <c r="F16" s="63"/>
      <c r="G16" s="117" t="s">
        <v>30</v>
      </c>
      <c r="H16" s="77">
        <v>0</v>
      </c>
      <c r="I16" s="78">
        <v>0</v>
      </c>
    </row>
    <row r="17" spans="2:9" ht="36" x14ac:dyDescent="0.2">
      <c r="B17" s="36"/>
      <c r="C17" s="119" t="s">
        <v>10</v>
      </c>
      <c r="D17" s="84">
        <v>0</v>
      </c>
      <c r="E17" s="85">
        <v>0</v>
      </c>
      <c r="F17" s="63"/>
      <c r="G17" s="117" t="s">
        <v>31</v>
      </c>
      <c r="H17" s="77">
        <v>224453608.03</v>
      </c>
      <c r="I17" s="78">
        <v>223340013.91</v>
      </c>
    </row>
    <row r="18" spans="2:9" x14ac:dyDescent="0.2">
      <c r="B18" s="23"/>
      <c r="C18" s="118" t="s">
        <v>11</v>
      </c>
      <c r="D18" s="84">
        <v>0</v>
      </c>
      <c r="E18" s="85">
        <v>0</v>
      </c>
      <c r="F18" s="64"/>
      <c r="G18" s="117" t="s">
        <v>32</v>
      </c>
      <c r="H18" s="77">
        <v>0</v>
      </c>
      <c r="I18" s="78">
        <v>0</v>
      </c>
    </row>
    <row r="19" spans="2:9" x14ac:dyDescent="0.2">
      <c r="B19" s="23"/>
      <c r="C19" s="118" t="s">
        <v>12</v>
      </c>
      <c r="D19" s="91"/>
      <c r="E19" s="92"/>
      <c r="F19" s="65"/>
      <c r="G19" s="117" t="s">
        <v>33</v>
      </c>
      <c r="H19" s="77">
        <v>2297840668.1900001</v>
      </c>
      <c r="I19" s="78">
        <v>2255719638.2600002</v>
      </c>
    </row>
    <row r="20" spans="2:9" x14ac:dyDescent="0.2">
      <c r="B20" s="28"/>
      <c r="C20" s="120" t="s">
        <v>13</v>
      </c>
      <c r="D20" s="93">
        <f>SUM(D12:D19)</f>
        <v>5445060340.7700005</v>
      </c>
      <c r="E20" s="94">
        <f>SUM(E12:E19)</f>
        <v>4396357824.5299997</v>
      </c>
      <c r="F20" s="66"/>
      <c r="G20" s="122" t="s">
        <v>12</v>
      </c>
      <c r="H20" s="79"/>
      <c r="I20" s="80"/>
    </row>
    <row r="21" spans="2:9" x14ac:dyDescent="0.2">
      <c r="B21" s="28"/>
      <c r="C21" s="116" t="s">
        <v>12</v>
      </c>
      <c r="D21" s="91"/>
      <c r="E21" s="92"/>
      <c r="F21" s="65"/>
      <c r="G21" s="121" t="s">
        <v>34</v>
      </c>
      <c r="H21" s="79">
        <f>SUM(H12:H20)</f>
        <v>8017818655.0499992</v>
      </c>
      <c r="I21" s="80">
        <f>SUM(I12:I20)</f>
        <v>7129618392.5699997</v>
      </c>
    </row>
    <row r="22" spans="2:9" x14ac:dyDescent="0.2">
      <c r="B22" s="23"/>
      <c r="C22" s="116" t="s">
        <v>14</v>
      </c>
      <c r="D22" s="91"/>
      <c r="E22" s="95"/>
      <c r="F22" s="67"/>
      <c r="G22" s="116" t="s">
        <v>12</v>
      </c>
      <c r="H22" s="81"/>
      <c r="I22" s="78"/>
    </row>
    <row r="23" spans="2:9" ht="24" x14ac:dyDescent="0.2">
      <c r="B23" s="38"/>
      <c r="C23" s="117" t="s">
        <v>15</v>
      </c>
      <c r="D23" s="84">
        <v>28445186349.77</v>
      </c>
      <c r="E23" s="85">
        <v>29985063111.560001</v>
      </c>
      <c r="F23" s="63"/>
      <c r="G23" s="116" t="s">
        <v>35</v>
      </c>
      <c r="H23" s="77"/>
      <c r="I23" s="78"/>
    </row>
    <row r="24" spans="2:9" ht="24" x14ac:dyDescent="0.2">
      <c r="B24" s="38"/>
      <c r="C24" s="117" t="s">
        <v>16</v>
      </c>
      <c r="D24" s="84">
        <v>180010314.5</v>
      </c>
      <c r="E24" s="85">
        <v>180010314.5</v>
      </c>
      <c r="F24" s="63"/>
      <c r="G24" s="117" t="s">
        <v>36</v>
      </c>
      <c r="H24" s="77">
        <v>0</v>
      </c>
      <c r="I24" s="78">
        <v>0</v>
      </c>
    </row>
    <row r="25" spans="2:9" ht="36" x14ac:dyDescent="0.2">
      <c r="B25" s="38"/>
      <c r="C25" s="117" t="s">
        <v>17</v>
      </c>
      <c r="D25" s="84">
        <v>52055926486.57</v>
      </c>
      <c r="E25" s="85">
        <v>39321007144.290001</v>
      </c>
      <c r="F25" s="63"/>
      <c r="G25" s="122" t="s">
        <v>37</v>
      </c>
      <c r="H25" s="77">
        <v>0</v>
      </c>
      <c r="I25" s="78">
        <v>0</v>
      </c>
    </row>
    <row r="26" spans="2:9" x14ac:dyDescent="0.2">
      <c r="B26" s="28"/>
      <c r="C26" s="117" t="s">
        <v>18</v>
      </c>
      <c r="D26" s="84">
        <v>4859071678.5</v>
      </c>
      <c r="E26" s="85">
        <v>4437570170.1599998</v>
      </c>
      <c r="F26" s="63"/>
      <c r="G26" s="122" t="s">
        <v>38</v>
      </c>
      <c r="H26" s="77">
        <v>19167313156.52</v>
      </c>
      <c r="I26" s="78">
        <v>19341156021.330002</v>
      </c>
    </row>
    <row r="27" spans="2:9" x14ac:dyDescent="0.2">
      <c r="B27" s="36"/>
      <c r="C27" s="117" t="s">
        <v>19</v>
      </c>
      <c r="D27" s="84">
        <v>184795750.15000001</v>
      </c>
      <c r="E27" s="85">
        <v>176996568.83000001</v>
      </c>
      <c r="F27" s="63"/>
      <c r="G27" s="122" t="s">
        <v>39</v>
      </c>
      <c r="H27" s="77">
        <v>0</v>
      </c>
      <c r="I27" s="78">
        <v>0</v>
      </c>
    </row>
    <row r="28" spans="2:9" ht="36" x14ac:dyDescent="0.2">
      <c r="B28" s="38"/>
      <c r="C28" s="117" t="s">
        <v>20</v>
      </c>
      <c r="D28" s="84">
        <v>-1786608515.01</v>
      </c>
      <c r="E28" s="85">
        <v>-1159135562.1900001</v>
      </c>
      <c r="F28" s="68"/>
      <c r="G28" s="122" t="s">
        <v>40</v>
      </c>
      <c r="H28" s="77">
        <v>0</v>
      </c>
      <c r="I28" s="78">
        <v>0</v>
      </c>
    </row>
    <row r="29" spans="2:9" x14ac:dyDescent="0.2">
      <c r="B29" s="28"/>
      <c r="C29" s="117" t="s">
        <v>21</v>
      </c>
      <c r="D29" s="84">
        <v>32457644.670000002</v>
      </c>
      <c r="E29" s="85">
        <v>32457644.670000002</v>
      </c>
      <c r="F29" s="63"/>
      <c r="G29" s="122" t="s">
        <v>41</v>
      </c>
      <c r="H29" s="77">
        <v>0</v>
      </c>
      <c r="I29" s="78">
        <v>0</v>
      </c>
    </row>
    <row r="30" spans="2:9" ht="36" x14ac:dyDescent="0.2">
      <c r="B30" s="38"/>
      <c r="C30" s="117" t="s">
        <v>22</v>
      </c>
      <c r="D30" s="84">
        <v>0</v>
      </c>
      <c r="E30" s="85">
        <v>0</v>
      </c>
      <c r="F30" s="63"/>
      <c r="G30" s="122" t="s">
        <v>12</v>
      </c>
      <c r="H30" s="77"/>
      <c r="I30" s="78"/>
    </row>
    <row r="31" spans="2:9" x14ac:dyDescent="0.2">
      <c r="B31" s="38"/>
      <c r="C31" s="117" t="s">
        <v>23</v>
      </c>
      <c r="D31" s="84">
        <v>0</v>
      </c>
      <c r="E31" s="85">
        <v>0</v>
      </c>
      <c r="F31" s="63"/>
      <c r="G31" s="122" t="s">
        <v>12</v>
      </c>
      <c r="H31" s="79"/>
      <c r="I31" s="80"/>
    </row>
    <row r="32" spans="2:9" ht="12.75" customHeight="1" x14ac:dyDescent="0.2">
      <c r="B32" s="23"/>
      <c r="C32" s="117" t="s">
        <v>12</v>
      </c>
      <c r="D32" s="91"/>
      <c r="E32" s="92"/>
      <c r="F32" s="65"/>
      <c r="G32" s="123" t="s">
        <v>42</v>
      </c>
      <c r="H32" s="79">
        <f>SUM(H24:H31)</f>
        <v>19167313156.52</v>
      </c>
      <c r="I32" s="80">
        <f>SUM(I24:I31)</f>
        <v>19341156021.330002</v>
      </c>
    </row>
    <row r="33" spans="2:9" x14ac:dyDescent="0.2">
      <c r="B33" s="23"/>
      <c r="C33" s="121" t="s">
        <v>24</v>
      </c>
      <c r="D33" s="96">
        <f>SUM(D23:D32)</f>
        <v>83970839709.149994</v>
      </c>
      <c r="E33" s="97">
        <f>SUM(E23:E32)</f>
        <v>72973969391.820007</v>
      </c>
      <c r="F33" s="66"/>
      <c r="G33" s="123" t="s">
        <v>12</v>
      </c>
      <c r="H33" s="82"/>
      <c r="I33" s="83"/>
    </row>
    <row r="34" spans="2:9" ht="24" customHeight="1" thickBot="1" x14ac:dyDescent="0.25">
      <c r="B34" s="23"/>
      <c r="C34" s="121" t="s">
        <v>60</v>
      </c>
      <c r="D34" s="98">
        <f>+D20+D33</f>
        <v>89415900049.919998</v>
      </c>
      <c r="E34" s="99">
        <f>+E20+E33</f>
        <v>77370327216.350006</v>
      </c>
      <c r="F34" s="69"/>
      <c r="G34" s="124" t="s">
        <v>43</v>
      </c>
      <c r="H34" s="79">
        <f>+H32+H21</f>
        <v>27185131811.57</v>
      </c>
      <c r="I34" s="80">
        <f>+I32+I21</f>
        <v>26470774413.900002</v>
      </c>
    </row>
    <row r="35" spans="2:9" ht="13.5" thickTop="1" x14ac:dyDescent="0.2">
      <c r="B35" s="23"/>
      <c r="C35" s="53"/>
      <c r="D35" s="39"/>
      <c r="E35" s="37"/>
      <c r="F35" s="66"/>
      <c r="G35" s="117" t="s">
        <v>12</v>
      </c>
      <c r="H35" s="77"/>
      <c r="I35" s="78"/>
    </row>
    <row r="36" spans="2:9" x14ac:dyDescent="0.2">
      <c r="B36" s="23"/>
      <c r="C36" s="55" t="s">
        <v>12</v>
      </c>
      <c r="D36" s="40"/>
      <c r="E36" s="41"/>
      <c r="F36" s="70"/>
      <c r="G36" s="124" t="s">
        <v>44</v>
      </c>
      <c r="H36" s="77"/>
      <c r="I36" s="78"/>
    </row>
    <row r="37" spans="2:9" ht="24" x14ac:dyDescent="0.2">
      <c r="B37" s="23"/>
      <c r="C37" s="55" t="s">
        <v>12</v>
      </c>
      <c r="D37" s="40"/>
      <c r="E37" s="41"/>
      <c r="F37" s="70"/>
      <c r="G37" s="124" t="s">
        <v>45</v>
      </c>
      <c r="H37" s="79">
        <f>SUM(H38:H40)</f>
        <v>37802796956.679993</v>
      </c>
      <c r="I37" s="80">
        <f>SUM(I38:I40)</f>
        <v>39034834767.93</v>
      </c>
    </row>
    <row r="38" spans="2:9" x14ac:dyDescent="0.2">
      <c r="B38" s="23"/>
      <c r="C38" s="55" t="s">
        <v>12</v>
      </c>
      <c r="D38" s="40"/>
      <c r="E38" s="41"/>
      <c r="F38" s="70"/>
      <c r="G38" s="117" t="s">
        <v>46</v>
      </c>
      <c r="H38" s="77">
        <v>37751545886.699997</v>
      </c>
      <c r="I38" s="78">
        <v>38991887280.970001</v>
      </c>
    </row>
    <row r="39" spans="2:9" x14ac:dyDescent="0.2">
      <c r="B39" s="23"/>
      <c r="C39" s="55" t="s">
        <v>12</v>
      </c>
      <c r="D39" s="40"/>
      <c r="E39" s="41"/>
      <c r="F39" s="70"/>
      <c r="G39" s="117" t="s">
        <v>47</v>
      </c>
      <c r="H39" s="77">
        <v>42079552.020000003</v>
      </c>
      <c r="I39" s="78">
        <v>33775969</v>
      </c>
    </row>
    <row r="40" spans="2:9" ht="24" x14ac:dyDescent="0.2">
      <c r="B40" s="23"/>
      <c r="C40" s="55" t="s">
        <v>12</v>
      </c>
      <c r="D40" s="40"/>
      <c r="E40" s="41"/>
      <c r="F40" s="70"/>
      <c r="G40" s="117" t="s">
        <v>48</v>
      </c>
      <c r="H40" s="77">
        <v>9171517.9600000009</v>
      </c>
      <c r="I40" s="78">
        <v>9171517.9600000009</v>
      </c>
    </row>
    <row r="41" spans="2:9" x14ac:dyDescent="0.2">
      <c r="B41" s="23"/>
      <c r="C41" s="55" t="s">
        <v>12</v>
      </c>
      <c r="D41" s="40"/>
      <c r="E41" s="41"/>
      <c r="F41" s="70"/>
      <c r="G41" s="124" t="s">
        <v>12</v>
      </c>
      <c r="H41" s="77"/>
      <c r="I41" s="78"/>
    </row>
    <row r="42" spans="2:9" ht="24" x14ac:dyDescent="0.2">
      <c r="B42" s="23"/>
      <c r="C42" s="55" t="s">
        <v>12</v>
      </c>
      <c r="D42" s="40"/>
      <c r="E42" s="41"/>
      <c r="F42" s="70"/>
      <c r="G42" s="124" t="s">
        <v>49</v>
      </c>
      <c r="H42" s="79">
        <f>SUM(H43:H47)</f>
        <v>24427971281.669998</v>
      </c>
      <c r="I42" s="80">
        <f>SUM(I43:I47)</f>
        <v>11864718034.520004</v>
      </c>
    </row>
    <row r="43" spans="2:9" ht="24" x14ac:dyDescent="0.2">
      <c r="B43" s="23"/>
      <c r="C43" s="55" t="s">
        <v>12</v>
      </c>
      <c r="D43" s="40"/>
      <c r="E43" s="41"/>
      <c r="F43" s="70"/>
      <c r="G43" s="125" t="s">
        <v>50</v>
      </c>
      <c r="H43" s="77">
        <v>3371212468.5900002</v>
      </c>
      <c r="I43" s="78">
        <v>3015011894.5300002</v>
      </c>
    </row>
    <row r="44" spans="2:9" ht="24" x14ac:dyDescent="0.2">
      <c r="B44" s="23"/>
      <c r="C44" s="55" t="s">
        <v>12</v>
      </c>
      <c r="D44" s="40"/>
      <c r="E44" s="41"/>
      <c r="F44" s="70"/>
      <c r="G44" s="125" t="s">
        <v>51</v>
      </c>
      <c r="H44" s="77">
        <v>15765567599.719999</v>
      </c>
      <c r="I44" s="78">
        <v>12754192674.25</v>
      </c>
    </row>
    <row r="45" spans="2:9" x14ac:dyDescent="0.2">
      <c r="B45" s="23"/>
      <c r="C45" s="55" t="s">
        <v>12</v>
      </c>
      <c r="D45" s="40"/>
      <c r="E45" s="41"/>
      <c r="F45" s="70"/>
      <c r="G45" s="117" t="s">
        <v>52</v>
      </c>
      <c r="H45" s="77">
        <v>26367937776.279999</v>
      </c>
      <c r="I45" s="78">
        <v>17400611467.450001</v>
      </c>
    </row>
    <row r="46" spans="2:9" x14ac:dyDescent="0.2">
      <c r="B46" s="23"/>
      <c r="C46" s="55" t="s">
        <v>12</v>
      </c>
      <c r="D46" s="40"/>
      <c r="E46" s="41"/>
      <c r="F46" s="70"/>
      <c r="G46" s="117" t="s">
        <v>53</v>
      </c>
      <c r="H46" s="77">
        <v>0</v>
      </c>
      <c r="I46" s="78">
        <v>0</v>
      </c>
    </row>
    <row r="47" spans="2:9" ht="24" x14ac:dyDescent="0.2">
      <c r="B47" s="23"/>
      <c r="C47" s="55" t="s">
        <v>12</v>
      </c>
      <c r="D47" s="40"/>
      <c r="E47" s="41"/>
      <c r="F47" s="70"/>
      <c r="G47" s="117" t="s">
        <v>54</v>
      </c>
      <c r="H47" s="84">
        <v>-21076746562.919998</v>
      </c>
      <c r="I47" s="85">
        <v>-21305098001.709999</v>
      </c>
    </row>
    <row r="48" spans="2:9" x14ac:dyDescent="0.2">
      <c r="B48" s="23"/>
      <c r="C48" s="55" t="s">
        <v>12</v>
      </c>
      <c r="D48" s="40"/>
      <c r="E48" s="42"/>
      <c r="F48" s="70"/>
      <c r="G48" s="126" t="s">
        <v>12</v>
      </c>
      <c r="H48" s="79"/>
      <c r="I48" s="80"/>
    </row>
    <row r="49" spans="2:9" ht="36" x14ac:dyDescent="0.2">
      <c r="B49" s="23"/>
      <c r="C49" s="55" t="s">
        <v>12</v>
      </c>
      <c r="D49" s="40"/>
      <c r="E49" s="42"/>
      <c r="F49" s="70"/>
      <c r="G49" s="126" t="s">
        <v>55</v>
      </c>
      <c r="H49" s="82">
        <v>0</v>
      </c>
      <c r="I49" s="86">
        <v>0</v>
      </c>
    </row>
    <row r="50" spans="2:9" ht="24" x14ac:dyDescent="0.2">
      <c r="B50" s="23"/>
      <c r="C50" s="56" t="s">
        <v>12</v>
      </c>
      <c r="D50" s="43"/>
      <c r="E50" s="25"/>
      <c r="F50" s="61"/>
      <c r="G50" s="127" t="s">
        <v>56</v>
      </c>
      <c r="H50" s="87">
        <v>0</v>
      </c>
      <c r="I50" s="88">
        <v>0</v>
      </c>
    </row>
    <row r="51" spans="2:9" ht="24" x14ac:dyDescent="0.2">
      <c r="B51" s="28"/>
      <c r="C51" s="51" t="s">
        <v>12</v>
      </c>
      <c r="D51" s="44"/>
      <c r="E51" s="25"/>
      <c r="F51" s="61"/>
      <c r="G51" s="117" t="s">
        <v>57</v>
      </c>
      <c r="H51" s="89">
        <v>0</v>
      </c>
      <c r="I51" s="88">
        <v>0</v>
      </c>
    </row>
    <row r="52" spans="2:9" x14ac:dyDescent="0.2">
      <c r="B52" s="23"/>
      <c r="C52" s="51" t="s">
        <v>12</v>
      </c>
      <c r="D52" s="44"/>
      <c r="E52" s="25"/>
      <c r="F52" s="61"/>
      <c r="G52" s="124" t="s">
        <v>12</v>
      </c>
      <c r="H52" s="89"/>
      <c r="I52" s="88"/>
    </row>
    <row r="53" spans="2:9" ht="24" x14ac:dyDescent="0.2">
      <c r="B53" s="28"/>
      <c r="C53" s="51" t="s">
        <v>12</v>
      </c>
      <c r="D53" s="33"/>
      <c r="E53" s="34"/>
      <c r="F53" s="63"/>
      <c r="G53" s="124" t="s">
        <v>58</v>
      </c>
      <c r="H53" s="79">
        <f>+H37+H42</f>
        <v>62230768238.349991</v>
      </c>
      <c r="I53" s="80">
        <f>+I37+I42</f>
        <v>50899552802.450005</v>
      </c>
    </row>
    <row r="54" spans="2:9" x14ac:dyDescent="0.2">
      <c r="B54" s="28"/>
      <c r="C54" s="51" t="s">
        <v>12</v>
      </c>
      <c r="D54" s="33"/>
      <c r="E54" s="34"/>
      <c r="F54" s="63"/>
      <c r="G54" s="124" t="s">
        <v>12</v>
      </c>
      <c r="H54" s="77"/>
      <c r="I54" s="78"/>
    </row>
    <row r="55" spans="2:9" ht="24.75" thickBot="1" x14ac:dyDescent="0.25">
      <c r="B55" s="28"/>
      <c r="C55" s="51" t="s">
        <v>12</v>
      </c>
      <c r="D55" s="33"/>
      <c r="E55" s="34"/>
      <c r="F55" s="63"/>
      <c r="G55" s="124" t="s">
        <v>59</v>
      </c>
      <c r="H55" s="90">
        <f>+H34+H53</f>
        <v>89415900049.919983</v>
      </c>
      <c r="I55" s="90">
        <f>+I34+I53</f>
        <v>77370327216.350006</v>
      </c>
    </row>
    <row r="56" spans="2:9" ht="13.5" thickTop="1" x14ac:dyDescent="0.2">
      <c r="B56" s="28"/>
      <c r="C56" s="45"/>
      <c r="D56" s="33"/>
      <c r="E56" s="34"/>
      <c r="F56" s="63"/>
      <c r="G56" s="54"/>
      <c r="H56" s="31"/>
      <c r="I56" s="32"/>
    </row>
    <row r="57" spans="2:9" ht="13.5" thickBot="1" x14ac:dyDescent="0.25">
      <c r="B57" s="46"/>
      <c r="C57" s="76"/>
      <c r="D57" s="47"/>
      <c r="E57" s="48"/>
      <c r="F57" s="71"/>
      <c r="G57" s="72"/>
      <c r="H57" s="49"/>
      <c r="I57" s="50"/>
    </row>
    <row r="58" spans="2:9" ht="25.5" customHeight="1" x14ac:dyDescent="0.2">
      <c r="B58" t="s">
        <v>0</v>
      </c>
      <c r="G58" s="101" t="s">
        <v>66</v>
      </c>
      <c r="H58" s="102"/>
      <c r="I58" s="102"/>
    </row>
    <row r="59" spans="2:9" x14ac:dyDescent="0.2">
      <c r="H59" s="9"/>
    </row>
    <row r="61" spans="2:9" ht="13.5" thickBot="1" x14ac:dyDescent="0.25">
      <c r="C61" s="22"/>
      <c r="D61" s="22"/>
      <c r="G61"/>
    </row>
    <row r="62" spans="2:9" ht="14.25" customHeight="1" x14ac:dyDescent="0.2">
      <c r="C62" s="100" t="s">
        <v>62</v>
      </c>
      <c r="D62" s="100"/>
      <c r="G62"/>
    </row>
    <row r="63" spans="2:9" ht="12.75" customHeight="1" x14ac:dyDescent="0.2">
      <c r="C63" s="100" t="s">
        <v>63</v>
      </c>
      <c r="D63" s="100"/>
      <c r="G63"/>
    </row>
    <row r="64" spans="2:9" x14ac:dyDescent="0.2">
      <c r="B64" s="128" t="s">
        <v>64</v>
      </c>
      <c r="C64" s="128"/>
      <c r="D64" s="128"/>
      <c r="E64" s="128"/>
      <c r="F64" s="128"/>
      <c r="G64" s="128"/>
      <c r="H64" s="128"/>
      <c r="I64" s="128"/>
    </row>
    <row r="66" ht="35.25" customHeight="1" x14ac:dyDescent="0.2"/>
  </sheetData>
  <mergeCells count="6">
    <mergeCell ref="B64:I64"/>
    <mergeCell ref="B7:I7"/>
    <mergeCell ref="C62:D62"/>
    <mergeCell ref="C63:D63"/>
    <mergeCell ref="G58:I58"/>
    <mergeCell ref="F8:G8"/>
  </mergeCells>
  <printOptions horizontalCentered="1"/>
  <pageMargins left="0.25" right="0.25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7"/>
      <c r="B1" s="8" t="e">
        <f>[1]!BexGetCellData("003N8D85VN5WHY95OZ9S05CNN","","DP_2")</f>
        <v>#VALUE!</v>
      </c>
      <c r="C1" s="8" t="e">
        <f>[1]!BexGetCellData("003N8D85VN5Y88OYUKVCK6RBE","","DP_2")</f>
        <v>#VALUE!</v>
      </c>
    </row>
    <row r="2" spans="1:3" x14ac:dyDescent="0.2">
      <c r="A2" s="8" t="e">
        <f>[1]!BexGetCellData("","003N8D85VN5WHXYYGMBJV0SGC","DP_2")</f>
        <v>#VALUE!</v>
      </c>
      <c r="B2" s="6" t="e">
        <f>[1]!BexGetCellData("003N8D85VN5WHY95OZ9S05CNN","003N8D85VN5WHXYYGMBJV0SGC","DP_2")</f>
        <v>#VALUE!</v>
      </c>
      <c r="C2" s="6" t="e">
        <f>[1]!BexGetCellData("003N8D85VN5Y88OYUKVCK6RBE","003N8D85VN5WHXYYGMBJV0SGC","DP_2")</f>
        <v>#VALUE!</v>
      </c>
    </row>
    <row r="3" spans="1:3" x14ac:dyDescent="0.2">
      <c r="A3" s="8" t="e">
        <f>[1]!BexGetCellData("","003N8D85VN5WHXYYHQTX0GZDH","DP_2")</f>
        <v>#VALUE!</v>
      </c>
      <c r="B3" s="6" t="e">
        <f>[1]!BexGetCellData("003N8D85VN5WHY95OZ9S05CNN","003N8D85VN5WHXYYHQTX0GZDH","DP_2")</f>
        <v>#VALUE!</v>
      </c>
      <c r="C3" s="6" t="e">
        <f>[1]!BexGetCellData("003N8D85VN5Y88OYUKVCK6RBE","003N8D85VN5WHXYYHQTX0GZDH","DP_2")</f>
        <v>#VALUE!</v>
      </c>
    </row>
    <row r="4" spans="1:3" x14ac:dyDescent="0.2">
      <c r="A4" s="8" t="e">
        <f>[1]!BexGetCellData("","003N8D85VN5WHXYYIHA312Z2T","DP_2")</f>
        <v>#VALUE!</v>
      </c>
      <c r="B4" s="4" t="e">
        <f>[1]!BexGetCellData("003N8D85VN5WHY95OZ9S05CNN","003N8D85VN5WHXYYIHA312Z2T","DP_2")</f>
        <v>#VALUE!</v>
      </c>
      <c r="C4" s="4" t="e">
        <f>[1]!BexGetCellData("003N8D85VN5Y88OYUKVCK6RBE","003N8D85VN5WHXYYIHA312Z2T","DP_2")</f>
        <v>#VALUE!</v>
      </c>
    </row>
    <row r="5" spans="1:3" x14ac:dyDescent="0.2">
      <c r="A5" s="8" t="e">
        <f>[1]!BexGetCellData("","003N8D85VN5WHXYYJFH6AB0UT","DP_2")</f>
        <v>#VALUE!</v>
      </c>
      <c r="B5" s="4" t="e">
        <f>[1]!BexGetCellData("003N8D85VN5WHY95OZ9S05CNN","003N8D85VN5WHXYYJFH6AB0UT","DP_2")</f>
        <v>#VALUE!</v>
      </c>
      <c r="C5" s="4" t="e">
        <f>[1]!BexGetCellData("003N8D85VN5Y88OYUKVCK6RBE","003N8D85VN5WHXYYJFH6AB0UT","DP_2")</f>
        <v>#VALUE!</v>
      </c>
    </row>
    <row r="6" spans="1:3" x14ac:dyDescent="0.2">
      <c r="A6" s="8" t="e">
        <f>[1]!BexGetCellData("","003N8D85VN5WHXYYK9UP6GOPK","DP_2")</f>
        <v>#VALUE!</v>
      </c>
      <c r="B6" s="4" t="e">
        <f>[1]!BexGetCellData("003N8D85VN5WHY95OZ9S05CNN","003N8D85VN5WHXYYK9UP6GOPK","DP_2")</f>
        <v>#VALUE!</v>
      </c>
      <c r="C6" s="4" t="e">
        <f>[1]!BexGetCellData("003N8D85VN5Y88OYUKVCK6RBE","003N8D85VN5WHXYYK9UP6GOPK","DP_2")</f>
        <v>#VALUE!</v>
      </c>
    </row>
    <row r="7" spans="1:3" x14ac:dyDescent="0.2">
      <c r="A7" s="8" t="e">
        <f>[1]!BexGetCellData("","003N8D85VN5WHXYYKUQD6W1SO","DP_2")</f>
        <v>#VALUE!</v>
      </c>
      <c r="B7" s="5" t="e">
        <f>[1]!BexGetCellData("003N8D85VN5WHY95OZ9S05CNN","003N8D85VN5WHXYYKUQD6W1SO","DP_2")</f>
        <v>#VALUE!</v>
      </c>
      <c r="C7" s="6" t="e">
        <f>[1]!BexGetCellData("003N8D85VN5Y88OYUKVCK6RBE","003N8D85VN5WHXYYKUQD6W1SO","DP_2")</f>
        <v>#VALUE!</v>
      </c>
    </row>
    <row r="8" spans="1:3" x14ac:dyDescent="0.2">
      <c r="A8" s="8" t="e">
        <f>[1]!BexGetCellData("","003N8D85VN5WHXYYLGK325FDM","DP_2")</f>
        <v>#VALUE!</v>
      </c>
      <c r="B8" s="4" t="e">
        <f>[1]!BexGetCellData("003N8D85VN5WHY95OZ9S05CNN","003N8D85VN5WHXYYLGK325FDM","DP_2")</f>
        <v>#VALUE!</v>
      </c>
      <c r="C8" s="4" t="e">
        <f>[1]!BexGetCellData("003N8D85VN5Y88OYUKVCK6RBE","003N8D85VN5WHXYYLGK325FDM","DP_2")</f>
        <v>#VALUE!</v>
      </c>
    </row>
    <row r="9" spans="1:3" x14ac:dyDescent="0.2">
      <c r="A9" s="8" t="e">
        <f>[1]!BexGetCellData("","003N8D85VN5WHXYYM00MY6RKQ","DP_2")</f>
        <v>#VALUE!</v>
      </c>
      <c r="B9" s="5" t="e">
        <f>[1]!BexGetCellData("003N8D85VN5WHY95OZ9S05CNN","003N8D85VN5WHXYYM00MY6RKQ","DP_2")</f>
        <v>#VALUE!</v>
      </c>
      <c r="C9" s="6" t="e">
        <f>[1]!BexGetCellData("003N8D85VN5Y88OYUKVCK6RBE","003N8D85VN5WHXYYM00MY6RKQ","DP_2")</f>
        <v>#VALUE!</v>
      </c>
    </row>
    <row r="10" spans="1:3" x14ac:dyDescent="0.2">
      <c r="A10" s="8" t="e">
        <f>[1]!BexGetCellData("","003N8D85VN5WHXYYMNG18MZVE","DP_2")</f>
        <v>#VALUE!</v>
      </c>
      <c r="B10" s="5" t="e">
        <f>[1]!BexGetCellData("003N8D85VN5WHY95OZ9S05CNN","003N8D85VN5WHXYYMNG18MZVE","DP_2")</f>
        <v>#VALUE!</v>
      </c>
      <c r="C10" s="4" t="e">
        <f>[1]!BexGetCellData("003N8D85VN5Y88OYUKVCK6RBE","003N8D85VN5WHXYYMNG18MZVE","DP_2")</f>
        <v>#VALUE!</v>
      </c>
    </row>
    <row r="11" spans="1:3" x14ac:dyDescent="0.2">
      <c r="A11" s="8" t="e">
        <f>[1]!BexGetCellData("","003N8D85VN5WHY982ZBRCCOPL","DP_2")</f>
        <v>#VALUE!</v>
      </c>
      <c r="B11" s="4" t="e">
        <f>[1]!BexGetCellData("003N8D85VN5WHY95OZ9S05CNN","003N8D85VN5WHY982ZBRCCOPL","DP_2")</f>
        <v>#VALUE!</v>
      </c>
      <c r="C11" s="4" t="e">
        <f>[1]!BexGetCellData("003N8D85VN5Y88OYUKVCK6RBE","003N8D85VN5WHY982ZBRCCOPL","DP_2")</f>
        <v>#VALUE!</v>
      </c>
    </row>
    <row r="12" spans="1:3" x14ac:dyDescent="0.2">
      <c r="A12" s="8" t="e">
        <f>[1]!BexGetCellData("","003N8D85VN5WHY8XRC4EJO2A6","DP_2")</f>
        <v>#VALUE!</v>
      </c>
      <c r="B12" s="6" t="e">
        <f>[1]!BexGetCellData("003N8D85VN5WHY95OZ9S05CNN","003N8D85VN5WHY8XRC4EJO2A6","DP_2")</f>
        <v>#VALUE!</v>
      </c>
      <c r="C12" s="6" t="e">
        <f>[1]!BexGetCellData("003N8D85VN5Y88OYUKVCK6RBE","003N8D85VN5WHY8XRC4EJO2A6","DP_2")</f>
        <v>#VALUE!</v>
      </c>
    </row>
    <row r="13" spans="1:3" x14ac:dyDescent="0.2">
      <c r="A13" s="8" t="e">
        <f>[1]!BexGetCellData("","003N8D85VN5WHY8XSMJG84OEO","DP_2")</f>
        <v>#VALUE!</v>
      </c>
      <c r="B13" s="4" t="e">
        <f>[1]!BexGetCellData("003N8D85VN5WHY95OZ9S05CNN","003N8D85VN5WHY8XSMJG84OEO","DP_2")</f>
        <v>#VALUE!</v>
      </c>
      <c r="C13" s="4" t="e">
        <f>[1]!BexGetCellData("003N8D85VN5Y88OYUKVCK6RBE","003N8D85VN5WHY8XSMJG84OEO","DP_2")</f>
        <v>#VALUE!</v>
      </c>
    </row>
    <row r="14" spans="1:3" x14ac:dyDescent="0.2">
      <c r="A14" s="8" t="e">
        <f>[1]!BexGetCellData("","003N8D85VN5WHY8XTPY9O3YC0","DP_2")</f>
        <v>#VALUE!</v>
      </c>
      <c r="B14" s="4" t="e">
        <f>[1]!BexGetCellData("003N8D85VN5WHY95OZ9S05CNN","003N8D85VN5WHY8XTPY9O3YC0","DP_2")</f>
        <v>#VALUE!</v>
      </c>
      <c r="C14" s="4" t="e">
        <f>[1]!BexGetCellData("003N8D85VN5Y88OYUKVCK6RBE","003N8D85VN5WHY8XTPY9O3YC0","DP_2")</f>
        <v>#VALUE!</v>
      </c>
    </row>
    <row r="15" spans="1:3" x14ac:dyDescent="0.2">
      <c r="A15" s="8" t="e">
        <f>[1]!BexGetCellData("","003N8D85VN5WHY8XUMAM086U3","DP_2")</f>
        <v>#VALUE!</v>
      </c>
      <c r="B15" s="4" t="e">
        <f>[1]!BexGetCellData("003N8D85VN5WHY95OZ9S05CNN","003N8D85VN5WHY8XUMAM086U3","DP_2")</f>
        <v>#VALUE!</v>
      </c>
      <c r="C15" s="4" t="e">
        <f>[1]!BexGetCellData("003N8D85VN5Y88OYUKVCK6RBE","003N8D85VN5WHY8XUMAM086U3","DP_2")</f>
        <v>#VALUE!</v>
      </c>
    </row>
    <row r="16" spans="1:3" x14ac:dyDescent="0.2">
      <c r="A16" s="8" t="e">
        <f>[1]!BexGetCellData("","003N8D85VN5WHY8XXSRX4Y00S","DP_2")</f>
        <v>#VALUE!</v>
      </c>
      <c r="B16" s="4" t="e">
        <f>[1]!BexGetCellData("003N8D85VN5WHY95OZ9S05CNN","003N8D85VN5WHY8XXSRX4Y00S","DP_2")</f>
        <v>#VALUE!</v>
      </c>
      <c r="C16" s="4" t="e">
        <f>[1]!BexGetCellData("003N8D85VN5Y88OYUKVCK6RBE","003N8D85VN5WHY8XXSRX4Y00S","DP_2")</f>
        <v>#VALUE!</v>
      </c>
    </row>
    <row r="17" spans="1:3" x14ac:dyDescent="0.2">
      <c r="A17" s="8" t="e">
        <f>[1]!BexGetCellData("","003N8D85VN5WHY8XYL34N049R","DP_2")</f>
        <v>#VALUE!</v>
      </c>
      <c r="B17" s="4" t="e">
        <f>[1]!BexGetCellData("003N8D85VN5WHY95OZ9S05CNN","003N8D85VN5WHY8XYL34N049R","DP_2")</f>
        <v>#VALUE!</v>
      </c>
      <c r="C17" s="4" t="e">
        <f>[1]!BexGetCellData("003N8D85VN5Y88OYUKVCK6RBE","003N8D85VN5WHY8XYL34N049R","DP_2")</f>
        <v>#VALUE!</v>
      </c>
    </row>
    <row r="18" spans="1:3" x14ac:dyDescent="0.2">
      <c r="A18" s="8" t="e">
        <f>[1]!BexGetCellData("","003N8D85VN5WHY8YD4DQ8QRBA","DP_2")</f>
        <v>#VALUE!</v>
      </c>
      <c r="B18" s="4" t="e">
        <f>[1]!BexGetCellData("003N8D85VN5WHY95OZ9S05CNN","003N8D85VN5WHY8YD4DQ8QRBA","DP_2")</f>
        <v>#VALUE!</v>
      </c>
      <c r="C18" s="4" t="e">
        <f>[1]!BexGetCellData("003N8D85VN5Y88OYUKVCK6RBE","003N8D85VN5WHY8YD4DQ8QRBA","DP_2")</f>
        <v>#VALUE!</v>
      </c>
    </row>
    <row r="19" spans="1:3" x14ac:dyDescent="0.2">
      <c r="A19" s="8" t="e">
        <f>[1]!BexGetCellData("","003N8D85VN5WHY8YD4DQ8QXMU","DP_2")</f>
        <v>#VALUE!</v>
      </c>
      <c r="B19" s="4" t="e">
        <f>[1]!BexGetCellData("003N8D85VN5WHY95OZ9S05CNN","003N8D85VN5WHY8YD4DQ8QXMU","DP_2")</f>
        <v>#VALUE!</v>
      </c>
      <c r="C19" s="4" t="e">
        <f>[1]!BexGetCellData("003N8D85VN5Y88OYUKVCK6RBE","003N8D85VN5WHY8YD4DQ8QXMU","DP_2")</f>
        <v>#VALUE!</v>
      </c>
    </row>
    <row r="20" spans="1:3" x14ac:dyDescent="0.2">
      <c r="A20" s="8" t="e">
        <f>[1]!BexGetCellData("","003N8D85VN5WHY8YDWUARZIRR","DP_2")</f>
        <v>#VALUE!</v>
      </c>
      <c r="B20" s="5" t="e">
        <f>[1]!BexGetCellData("003N8D85VN5WHY95OZ9S05CNN","003N8D85VN5WHY8YDWUARZIRR","DP_2")</f>
        <v>#VALUE!</v>
      </c>
      <c r="C20" s="6" t="e">
        <f>[1]!BexGetCellData("003N8D85VN5Y88OYUKVCK6RBE","003N8D85VN5WHY8YDWUARZIRR","DP_2")</f>
        <v>#VALUE!</v>
      </c>
    </row>
    <row r="21" spans="1:3" x14ac:dyDescent="0.2">
      <c r="A21" s="8" t="e">
        <f>[1]!BexGetCellData("","003N8D85VN5WHY8YEO01MMKSN","DP_2")</f>
        <v>#VALUE!</v>
      </c>
      <c r="B21" s="5" t="e">
        <f>[1]!BexGetCellData("003N8D85VN5WHY95OZ9S05CNN","003N8D85VN5WHY8YEO01MMKSN","DP_2")</f>
        <v>#VALUE!</v>
      </c>
      <c r="C21" s="6" t="e">
        <f>[1]!BexGetCellData("003N8D85VN5Y88OYUKVCK6RBE","003N8D85VN5WHY8YEO01MMKSN","DP_2")</f>
        <v>#VALUE!</v>
      </c>
    </row>
    <row r="22" spans="1:3" x14ac:dyDescent="0.2">
      <c r="A22" s="8" t="e">
        <f>[1]!BexGetCellData("","003N8D85VN5WHY984PA514PP8","DP_2")</f>
        <v>#VALUE!</v>
      </c>
      <c r="B22" s="4" t="e">
        <f>[1]!BexGetCellData("003N8D85VN5WHY95OZ9S05CNN","003N8D85VN5WHY984PA514PP8","DP_2")</f>
        <v>#VALUE!</v>
      </c>
      <c r="C22" s="4" t="e">
        <f>[1]!BexGetCellData("003N8D85VN5Y88OYUKVCK6RBE","003N8D85VN5WHY984PA514PP8","DP_2")</f>
        <v>#VALUE!</v>
      </c>
    </row>
    <row r="23" spans="1:3" x14ac:dyDescent="0.2">
      <c r="A23" s="8" t="e">
        <f>[1]!BexGetCellData("","003N8D85VN5WHY985LPIE2C65","DP_2")</f>
        <v>#VALUE!</v>
      </c>
      <c r="B23" s="4" t="e">
        <f>[1]!BexGetCellData("003N8D85VN5WHY95OZ9S05CNN","003N8D85VN5WHY985LPIE2C65","DP_2")</f>
        <v>#VALUE!</v>
      </c>
      <c r="C23" s="4" t="e">
        <f>[1]!BexGetCellData("003N8D85VN5Y88OYUKVCK6RBE","003N8D85VN5WHY985LPIE2C65","DP_2")</f>
        <v>#VALUE!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7"/>
      <c r="B1" s="8" t="e">
        <f>[1]!BexGetCellData("003N8D85VN5Y88UOCOONXLKGG","","DP_3")</f>
        <v>#VALUE!</v>
      </c>
      <c r="C1" s="8" t="e">
        <f>[1]!BexGetCellData("003N8D85VN5Y88UOCOONXLQS0","","DP_3")</f>
        <v>#VALUE!</v>
      </c>
    </row>
    <row r="2" spans="1:3" x14ac:dyDescent="0.2">
      <c r="A2" s="8" t="e">
        <f>[1]!BexGetCellData("","003N8D85VN5Y88UOCOONX9SY8","DP_3")</f>
        <v>#VALUE!</v>
      </c>
      <c r="B2" s="6" t="e">
        <f>[1]!BexGetCellData("003N8D85VN5Y88UOCOONXLKGG","003N8D85VN5Y88UOCOONX9SY8","DP_3")</f>
        <v>#VALUE!</v>
      </c>
      <c r="C2" s="6" t="e">
        <f>[1]!BexGetCellData("003N8D85VN5Y88UOCOONXLQS0","003N8D85VN5Y88UOCOONX9SY8","DP_3")</f>
        <v>#VALUE!</v>
      </c>
    </row>
    <row r="3" spans="1:3" x14ac:dyDescent="0.2">
      <c r="A3" s="8" t="e">
        <f>[1]!BexGetCellData("","003N8D85VN5Y88UOCOONXABWW","DP_3")</f>
        <v>#VALUE!</v>
      </c>
      <c r="B3" s="6" t="e">
        <f>[1]!BexGetCellData("003N8D85VN5Y88UOCOONXLKGG","003N8D85VN5Y88UOCOONXABWW","DP_3")</f>
        <v>#VALUE!</v>
      </c>
      <c r="C3" s="6" t="e">
        <f>[1]!BexGetCellData("003N8D85VN5Y88UOCOONXLQS0","003N8D85VN5Y88UOCOONXABWW","DP_3")</f>
        <v>#VALUE!</v>
      </c>
    </row>
    <row r="4" spans="1:3" x14ac:dyDescent="0.2">
      <c r="A4" s="8" t="e">
        <f>[1]!BexGetCellData("","003N8D85VN5Y88UOCOONXAUVK","DP_3")</f>
        <v>#VALUE!</v>
      </c>
      <c r="B4" s="10" t="e">
        <f>[1]!BexGetCellData("003N8D85VN5Y88UOCOONXLKGG","003N8D85VN5Y88UOCOONXAUVK","DP_3")</f>
        <v>#VALUE!</v>
      </c>
      <c r="C4" s="4" t="e">
        <f>[1]!BexGetCellData("003N8D85VN5Y88UOCOONXLQS0","003N8D85VN5Y88UOCOONXAUVK","DP_3")</f>
        <v>#VALUE!</v>
      </c>
    </row>
    <row r="5" spans="1:3" x14ac:dyDescent="0.2">
      <c r="A5" s="8" t="e">
        <f>[1]!BexGetCellData("","003N8D85VN5Y88UOCOONXBDU8","DP_3")</f>
        <v>#VALUE!</v>
      </c>
      <c r="B5" s="10" t="e">
        <f>[1]!BexGetCellData("003N8D85VN5Y88UOCOONXLKGG","003N8D85VN5Y88UOCOONXBDU8","DP_3")</f>
        <v>#VALUE!</v>
      </c>
      <c r="C5" s="4" t="e">
        <f>[1]!BexGetCellData("003N8D85VN5Y88UOCOONXLQS0","003N8D85VN5Y88UOCOONXBDU8","DP_3")</f>
        <v>#VALUE!</v>
      </c>
    </row>
    <row r="6" spans="1:3" x14ac:dyDescent="0.2">
      <c r="A6" s="8" t="e">
        <f>[1]!BexGetCellData("","003N8D85VN5Y88UOCOONXBWSW","DP_3")</f>
        <v>#VALUE!</v>
      </c>
      <c r="B6" s="10" t="e">
        <f>[1]!BexGetCellData("003N8D85VN5Y88UOCOONXLKGG","003N8D85VN5Y88UOCOONXBWSW","DP_3")</f>
        <v>#VALUE!</v>
      </c>
      <c r="C6" s="4" t="e">
        <f>[1]!BexGetCellData("003N8D85VN5Y88UOCOONXLQS0","003N8D85VN5Y88UOCOONXBWSW","DP_3")</f>
        <v>#VALUE!</v>
      </c>
    </row>
    <row r="7" spans="1:3" x14ac:dyDescent="0.2">
      <c r="A7" s="8" t="e">
        <f>[1]!BexGetCellData("","003N8D85VN5Y88UOCOONXCFRK","DP_3")</f>
        <v>#VALUE!</v>
      </c>
      <c r="B7" s="11" t="e">
        <f>[1]!BexGetCellData("003N8D85VN5Y88UOCOONXLKGG","003N8D85VN5Y88UOCOONXCFRK","DP_3")</f>
        <v>#VALUE!</v>
      </c>
      <c r="C7" s="6" t="e">
        <f>[1]!BexGetCellData("003N8D85VN5Y88UOCOONXLQS0","003N8D85VN5Y88UOCOONXCFRK","DP_3")</f>
        <v>#VALUE!</v>
      </c>
    </row>
    <row r="8" spans="1:3" x14ac:dyDescent="0.2">
      <c r="A8" s="8" t="e">
        <f>[1]!BexGetCellData("","003N8D85VN5Y88UOCOONXCYQ8","DP_3")</f>
        <v>#VALUE!</v>
      </c>
      <c r="B8" s="11" t="e">
        <f>[1]!BexGetCellData("003N8D85VN5Y88UOCOONXLKGG","003N8D85VN5Y88UOCOONXCYQ8","DP_3")</f>
        <v>#VALUE!</v>
      </c>
      <c r="C8" s="6" t="e">
        <f>[1]!BexGetCellData("003N8D85VN5Y88UOCOONXLQS0","003N8D85VN5Y88UOCOONXCYQ8","DP_3")</f>
        <v>#VALUE!</v>
      </c>
    </row>
    <row r="9" spans="1:3" x14ac:dyDescent="0.2">
      <c r="A9" s="8" t="e">
        <f>[1]!BexGetCellData("","003N8D85VN5Y88UOCOONXDHOW","DP_3")</f>
        <v>#VALUE!</v>
      </c>
      <c r="B9" s="10" t="e">
        <f>[1]!BexGetCellData("003N8D85VN5Y88UOCOONXLKGG","003N8D85VN5Y88UOCOONXDHOW","DP_3")</f>
        <v>#VALUE!</v>
      </c>
      <c r="C9" s="4" t="e">
        <f>[1]!BexGetCellData("003N8D85VN5Y88UOCOONXLQS0","003N8D85VN5Y88UOCOONXDHOW","DP_3")</f>
        <v>#VALUE!</v>
      </c>
    </row>
    <row r="10" spans="1:3" x14ac:dyDescent="0.2">
      <c r="A10" s="8" t="e">
        <f>[1]!BexGetCellData("","003N8D85VN5Y88UOCOONXE0NK","DP_3")</f>
        <v>#VALUE!</v>
      </c>
      <c r="B10" s="11" t="e">
        <f>[1]!BexGetCellData("003N8D85VN5Y88UOCOONXLKGG","003N8D85VN5Y88UOCOONXE0NK","DP_3")</f>
        <v>#VALUE!</v>
      </c>
      <c r="C10" s="6" t="e">
        <f>[1]!BexGetCellData("003N8D85VN5Y88UOCOONXLQS0","003N8D85VN5Y88UOCOONXE0NK","DP_3")</f>
        <v>#VALUE!</v>
      </c>
    </row>
    <row r="11" spans="1:3" x14ac:dyDescent="0.2">
      <c r="A11" s="8" t="e">
        <f>[1]!BexGetCellData("","003N8D85VN5Y88UP9X1R0PM45","DP_3")</f>
        <v>#VALUE!</v>
      </c>
      <c r="B11" s="10" t="e">
        <f>[1]!BexGetCellData("003N8D85VN5Y88UOCOONXLKGG","003N8D85VN5Y88UP9X1R0PM45","DP_3")</f>
        <v>#VALUE!</v>
      </c>
      <c r="C11" s="4" t="e">
        <f>[1]!BexGetCellData("003N8D85VN5Y88UOCOONXLQS0","003N8D85VN5Y88UP9X1R0PM45","DP_3")</f>
        <v>#VALUE!</v>
      </c>
    </row>
    <row r="12" spans="1:3" x14ac:dyDescent="0.2">
      <c r="A12" s="8" t="e">
        <f>[1]!BexGetCellData("","003N8D85VN5Y88UOCOONXEJM8","DP_3")</f>
        <v>#VALUE!</v>
      </c>
      <c r="B12" s="10" t="e">
        <f>[1]!BexGetCellData("003N8D85VN5Y88UOCOONXLKGG","003N8D85VN5Y88UOCOONXEJM8","DP_3")</f>
        <v>#VALUE!</v>
      </c>
      <c r="C12" s="4" t="e">
        <f>[1]!BexGetCellData("003N8D85VN5Y88UOCOONXLQS0","003N8D85VN5Y88UOCOONXEJM8","DP_3")</f>
        <v>#VALUE!</v>
      </c>
    </row>
    <row r="13" spans="1:3" x14ac:dyDescent="0.2">
      <c r="A13" s="8" t="e">
        <f>[1]!BexGetCellData("","003N8D85VN5Y88UOCOONXF2KW","DP_3")</f>
        <v>#VALUE!</v>
      </c>
      <c r="B13" s="6" t="e">
        <f>[1]!BexGetCellData("003N8D85VN5Y88UOCOONXLKGG","003N8D85VN5Y88UOCOONXF2KW","DP_3")</f>
        <v>#VALUE!</v>
      </c>
      <c r="C13" s="6" t="e">
        <f>[1]!BexGetCellData("003N8D85VN5Y88UOCOONXLQS0","003N8D85VN5Y88UOCOONXF2KW","DP_3")</f>
        <v>#VALUE!</v>
      </c>
    </row>
    <row r="14" spans="1:3" x14ac:dyDescent="0.2">
      <c r="A14" s="8" t="e">
        <f>[1]!BexGetCellData("","003N8D85VN5Y88UOCOONXFLJK","DP_3")</f>
        <v>#VALUE!</v>
      </c>
      <c r="B14" s="11" t="e">
        <f>[1]!BexGetCellData("003N8D85VN5Y88UOCOONXLKGG","003N8D85VN5Y88UOCOONXFLJK","DP_3")</f>
        <v>#VALUE!</v>
      </c>
      <c r="C14" s="5" t="e">
        <f>[1]!BexGetCellData("003N8D85VN5Y88UOCOONXLQS0","003N8D85VN5Y88UOCOONXFLJK","DP_3")</f>
        <v>#VALUE!</v>
      </c>
    </row>
    <row r="15" spans="1:3" x14ac:dyDescent="0.2">
      <c r="A15" s="8" t="e">
        <f>[1]!BexGetCellData("","003N8D85VN5Y88UOCOONXG4I8","DP_3")</f>
        <v>#VALUE!</v>
      </c>
      <c r="B15" s="11" t="e">
        <f>[1]!BexGetCellData("003N8D85VN5Y88UOCOONXLKGG","003N8D85VN5Y88UOCOONXG4I8","DP_3")</f>
        <v>#VALUE!</v>
      </c>
      <c r="C15" s="6" t="e">
        <f>[1]!BexGetCellData("003N8D85VN5Y88UOCOONXLQS0","003N8D85VN5Y88UOCOONXG4I8","DP_3")</f>
        <v>#VALUE!</v>
      </c>
    </row>
    <row r="16" spans="1:3" x14ac:dyDescent="0.2">
      <c r="A16" s="8" t="e">
        <f>[1]!BexGetCellData("","003N8D85VN5Y88UOCOONXGNGW","DP_3")</f>
        <v>#VALUE!</v>
      </c>
      <c r="B16" s="10" t="e">
        <f>[1]!BexGetCellData("003N8D85VN5Y88UOCOONXLKGG","003N8D85VN5Y88UOCOONXGNGW","DP_3")</f>
        <v>#VALUE!</v>
      </c>
      <c r="C16" s="4" t="e">
        <f>[1]!BexGetCellData("003N8D85VN5Y88UOCOONXLQS0","003N8D85VN5Y88UOCOONXGNGW","DP_3")</f>
        <v>#VALUE!</v>
      </c>
    </row>
    <row r="17" spans="1:3" x14ac:dyDescent="0.2">
      <c r="A17" s="8" t="e">
        <f>[1]!BexGetCellData("","003N8D85VN5Y88UOCOONXH6FK","DP_3")</f>
        <v>#VALUE!</v>
      </c>
      <c r="B17" s="11" t="e">
        <f>[1]!BexGetCellData("003N8D85VN5Y88UOCOONXLKGG","003N8D85VN5Y88UOCOONXH6FK","DP_3")</f>
        <v>#VALUE!</v>
      </c>
      <c r="C17" s="6" t="e">
        <f>[1]!BexGetCellData("003N8D85VN5Y88UOCOONXLQS0","003N8D85VN5Y88UOCOONXH6FK","DP_3")</f>
        <v>#VALUE!</v>
      </c>
    </row>
    <row r="18" spans="1:3" x14ac:dyDescent="0.2">
      <c r="A18" s="8" t="e">
        <f>[1]!BexGetCellData("","003N8D85VN5Y88UOCOONXHPE8","DP_3")</f>
        <v>#VALUE!</v>
      </c>
      <c r="B18" s="11" t="e">
        <f>[1]!BexGetCellData("003N8D85VN5Y88UOCOONXLKGG","003N8D85VN5Y88UOCOONXHPE8","DP_3")</f>
        <v>#VALUE!</v>
      </c>
      <c r="C18" s="6" t="e">
        <f>[1]!BexGetCellData("003N8D85VN5Y88UOCOONXLQS0","003N8D85VN5Y88UOCOONXHPE8","DP_3")</f>
        <v>#VALUE!</v>
      </c>
    </row>
    <row r="19" spans="1:3" x14ac:dyDescent="0.2">
      <c r="A19" s="8" t="e">
        <f>[1]!BexGetCellData("","003N8D85VN5Y88UOCOONXJT8W","DP_3")</f>
        <v>#VALUE!</v>
      </c>
      <c r="B19" s="11" t="e">
        <f>[1]!BexGetCellData("003N8D85VN5Y88UOCOONXLKGG","003N8D85VN5Y88UOCOONXJT8W","DP_3")</f>
        <v>#VALUE!</v>
      </c>
      <c r="C19" s="6" t="e">
        <f>[1]!BexGetCellData("003N8D85VN5Y88UOCOONXLQS0","003N8D85VN5Y88UOCOONXJT8W","DP_3")</f>
        <v>#VALUE!</v>
      </c>
    </row>
    <row r="20" spans="1:3" x14ac:dyDescent="0.2">
      <c r="A20" s="8" t="e">
        <f>[1]!BexGetCellData("","003N8D85VN5Y88UOCOONXKC7K","DP_3")</f>
        <v>#VALUE!</v>
      </c>
      <c r="B20" s="10" t="e">
        <f>[1]!BexGetCellData("003N8D85VN5Y88UOCOONXLKGG","003N8D85VN5Y88UOCOONXKC7K","DP_3")</f>
        <v>#VALUE!</v>
      </c>
      <c r="C20" s="4" t="e">
        <f>[1]!BexGetCellData("003N8D85VN5Y88UOCOONXLQS0","003N8D85VN5Y88UOCOONXKC7K","DP_3")</f>
        <v>#VALUE!</v>
      </c>
    </row>
    <row r="21" spans="1:3" x14ac:dyDescent="0.2">
      <c r="A21" s="8" t="e">
        <f>[1]!BexGetCellData("","003N8D85VN5Y88UOCOONXKV68","DP_3")</f>
        <v>#VALUE!</v>
      </c>
      <c r="B21" s="10" t="e">
        <f>[1]!BexGetCellData("003N8D85VN5Y88UOCOONXLKGG","003N8D85VN5Y88UOCOONXKV68","DP_3")</f>
        <v>#VALUE!</v>
      </c>
      <c r="C21" s="4" t="e">
        <f>[1]!BexGetCellData("003N8D85VN5Y88UOCOONXLQS0","003N8D85VN5Y88UOCOONXKV68","DP_3")</f>
        <v>#VALUE!</v>
      </c>
    </row>
    <row r="22" spans="1:3" x14ac:dyDescent="0.2">
      <c r="A22" s="8" t="e">
        <f>[1]!BexGetCellData("","003N8D85VN5Y8HKZ7PKW3YTFW","DP_3")</f>
        <v>#VALUE!</v>
      </c>
      <c r="B22" s="6" t="e">
        <f>[1]!BexGetCellData("003N8D85VN5Y88UOCOONXLKGG","003N8D85VN5Y8HKZ7PKW3YTFW","DP_3")</f>
        <v>#VALUE!</v>
      </c>
      <c r="C22" s="6" t="e">
        <f>[1]!BexGetCellData("003N8D85VN5Y88UOCOONXLQS0","003N8D85VN5Y8HKZ7PKW3YTFW","DP_3")</f>
        <v>#VALUE!</v>
      </c>
    </row>
    <row r="23" spans="1:3" x14ac:dyDescent="0.2">
      <c r="A23" s="8" t="e">
        <f>[1]!BexGetCellData("","003N8D85VN5Y8HKZ876XSEN4C","DP_3")</f>
        <v>#VALUE!</v>
      </c>
      <c r="B23" s="10" t="e">
        <f>[1]!BexGetCellData("003N8D85VN5Y88UOCOONXLKGG","003N8D85VN5Y8HKZ876XSEN4C","DP_3")</f>
        <v>#VALUE!</v>
      </c>
      <c r="C23" s="4" t="e">
        <f>[1]!BexGetCellData("003N8D85VN5Y88UOCOONXLQS0","003N8D85VN5Y8HKZ876XSEN4C","DP_3")</f>
        <v>#VALUE!</v>
      </c>
    </row>
    <row r="24" spans="1:3" x14ac:dyDescent="0.2">
      <c r="A24" s="8" t="e">
        <f>[1]!BexGetCellData("","003N8D85VN5Y8HKZ9377ZCGB0","DP_3")</f>
        <v>#VALUE!</v>
      </c>
      <c r="B24" s="10" t="e">
        <f>[1]!BexGetCellData("003N8D85VN5Y88UOCOONXLKGG","003N8D85VN5Y8HKZ9377ZCGB0","DP_3")</f>
        <v>#VALUE!</v>
      </c>
      <c r="C24" s="4" t="e">
        <f>[1]!BexGetCellData("003N8D85VN5Y88UOCOONXLQS0","003N8D85VN5Y8HKZ9377ZCGB0","DP_3")</f>
        <v>#VALUE!</v>
      </c>
    </row>
    <row r="25" spans="1:3" x14ac:dyDescent="0.2">
      <c r="A25" s="8" t="e">
        <f>[1]!BexGetCellData("","003N8D85VN5Y8HKZ9O9BNKOLS","DP_3")</f>
        <v>#VALUE!</v>
      </c>
      <c r="B25" s="11" t="e">
        <f>[1]!BexGetCellData("003N8D85VN5Y88UOCOONXLKGG","003N8D85VN5Y8HKZ9O9BNKOLS","DP_3")</f>
        <v>#VALUE!</v>
      </c>
      <c r="C25" s="6" t="e">
        <f>[1]!BexGetCellData("003N8D85VN5Y88UOCOONXLQS0","003N8D85VN5Y8HKZ9O9BNKOLS","DP_3")</f>
        <v>#VALUE!</v>
      </c>
    </row>
    <row r="26" spans="1:3" x14ac:dyDescent="0.2">
      <c r="A26" s="8" t="e">
        <f>[1]!BexGetCellData("","003N8D85VN5Y8HKZACCYYI3KG","DP_3")</f>
        <v>#VALUE!</v>
      </c>
      <c r="B26" s="10" t="e">
        <f>[1]!BexGetCellData("003N8D85VN5Y88UOCOONXLKGG","003N8D85VN5Y8HKZACCYYI3KG","DP_3")</f>
        <v>#VALUE!</v>
      </c>
      <c r="C26" s="4" t="e">
        <f>[1]!BexGetCellData("003N8D85VN5Y88UOCOONXLQS0","003N8D85VN5Y8HKZACCYYI3KG","DP_3")</f>
        <v>#VALUE!</v>
      </c>
    </row>
    <row r="27" spans="1:3" x14ac:dyDescent="0.2">
      <c r="A27" s="8" t="e">
        <f>[1]!BexGetCellData("","003N8D85VN5Y8HKZAZU4PQ6J5","DP_3")</f>
        <v>#VALUE!</v>
      </c>
      <c r="B27" s="10" t="e">
        <f>[1]!BexGetCellData("003N8D85VN5Y88UOCOONXLKGG","003N8D85VN5Y8HKZAZU4PQ6J5","DP_3")</f>
        <v>#VALUE!</v>
      </c>
      <c r="C27" s="4" t="e">
        <f>[1]!BexGetCellData("003N8D85VN5Y88UOCOONXLQS0","003N8D85VN5Y8HKZAZU4PQ6J5","DP_3")</f>
        <v>#VALUE!</v>
      </c>
    </row>
    <row r="28" spans="1:3" x14ac:dyDescent="0.2">
      <c r="A28" s="8" t="e">
        <f>[1]!BexGetCellData("","003N8D85VN5Y8HKZBM0RZLRBU","DP_3")</f>
        <v>#VALUE!</v>
      </c>
      <c r="B28" s="10" t="e">
        <f>[1]!BexGetCellData("003N8D85VN5Y88UOCOONXLKGG","003N8D85VN5Y8HKZBM0RZLRBU","DP_3")</f>
        <v>#VALUE!</v>
      </c>
      <c r="C28" s="4" t="e">
        <f>[1]!BexGetCellData("003N8D85VN5Y88UOCOONXLQS0","003N8D85VN5Y8HKZBM0RZLRBU","DP_3")</f>
        <v>#VALUE!</v>
      </c>
    </row>
    <row r="29" spans="1:3" x14ac:dyDescent="0.2">
      <c r="A29" s="8" t="e">
        <f>[1]!BexGetCellData("","003N8D85VN5Y8HKZCA2TBAFMI","DP_3")</f>
        <v>#VALUE!</v>
      </c>
      <c r="B29" s="10" t="e">
        <f>[1]!BexGetCellData("003N8D85VN5Y88UOCOONXLKGG","003N8D85VN5Y8HKZCA2TBAFMI","DP_3")</f>
        <v>#VALUE!</v>
      </c>
      <c r="C29" s="4" t="e">
        <f>[1]!BexGetCellData("003N8D85VN5Y88UOCOONXLQS0","003N8D85VN5Y8HKZCA2TBAFMI","DP_3")</f>
        <v>#VALUE!</v>
      </c>
    </row>
    <row r="30" spans="1:3" x14ac:dyDescent="0.2">
      <c r="A30" s="8" t="e">
        <f>[1]!BexGetCellData("","003N8D85VN5Y8HKZE3X0X81WE","DP_3")</f>
        <v>#VALUE!</v>
      </c>
      <c r="B30" s="11" t="e">
        <f>[1]!BexGetCellData("003N8D85VN5Y88UOCOONXLKGG","003N8D85VN5Y8HKZE3X0X81WE","DP_3")</f>
        <v>#VALUE!</v>
      </c>
      <c r="C30" s="6" t="e">
        <f>[1]!BexGetCellData("003N8D85VN5Y88UOCOONXLQS0","003N8D85VN5Y8HKZE3X0X81WE","DP_3")</f>
        <v>#VALUE!</v>
      </c>
    </row>
    <row r="31" spans="1:3" x14ac:dyDescent="0.2">
      <c r="A31" s="8" t="e">
        <f>[1]!BexGetCellData("","003N8D85VN5Y8HKZF2DGVBXCY","DP_3")</f>
        <v>#VALUE!</v>
      </c>
      <c r="B31" s="11" t="e">
        <f>[1]!BexGetCellData("003N8D85VN5Y88UOCOONXLKGG","003N8D85VN5Y8HKZF2DGVBXCY","DP_3")</f>
        <v>#VALUE!</v>
      </c>
      <c r="C31" s="6" t="e">
        <f>[1]!BexGetCellData("003N8D85VN5Y88UOCOONXLQS0","003N8D85VN5Y8HKZF2DGVBXCY","DP_3")</f>
        <v>#VALUE!</v>
      </c>
    </row>
    <row r="32" spans="1:3" x14ac:dyDescent="0.2">
      <c r="A32" s="8" t="e">
        <f>[1]!BexGetCellData("","003N8D85VN5Y8HKZFM8BOXL0I","DP_3")</f>
        <v>#VALUE!</v>
      </c>
      <c r="B32" s="10" t="e">
        <f>[1]!BexGetCellData("003N8D85VN5Y88UOCOONXLKGG","003N8D85VN5Y8HKZFM8BOXL0I","DP_3")</f>
        <v>#VALUE!</v>
      </c>
      <c r="C32" s="4" t="e">
        <f>[1]!BexGetCellData("003N8D85VN5Y88UOCOONXLQS0","003N8D85VN5Y8HKZFM8BOXL0I","DP_3")</f>
        <v>#VALUE!</v>
      </c>
    </row>
    <row r="33" spans="1:3" x14ac:dyDescent="0.2">
      <c r="A33" s="8" t="e">
        <f>[1]!BexGetCellData("","003N8D85VN5Y8HKZGAVOBDSIU","DP_3")</f>
        <v>#VALUE!</v>
      </c>
      <c r="B33" s="11" t="e">
        <f>[1]!BexGetCellData("003N8D85VN5Y88UOCOONXLKGG","003N8D85VN5Y8HKZGAVOBDSIU","DP_3")</f>
        <v>#VALUE!</v>
      </c>
      <c r="C33" s="6" t="e">
        <f>[1]!BexGetCellData("003N8D85VN5Y88UOCOONXLQS0","003N8D85VN5Y8HKZGAVOBDSIU","DP_3")</f>
        <v>#VALUE!</v>
      </c>
    </row>
    <row r="34" spans="1:3" x14ac:dyDescent="0.2">
      <c r="A34" s="8" t="e">
        <f>[1]!BexGetCellData("","003N8D85VN5Y8HKZH8BV9KUJQ","DP_3")</f>
        <v>#VALUE!</v>
      </c>
      <c r="B34" s="11" t="e">
        <f>[1]!BexGetCellData("003N8D85VN5Y88UOCOONXLKGG","003N8D85VN5Y8HKZH8BV9KUJQ","DP_3")</f>
        <v>#VALUE!</v>
      </c>
      <c r="C34" s="6" t="e">
        <f>[1]!BexGetCellData("003N8D85VN5Y88UOCOONXLQS0","003N8D85VN5Y8HKZH8BV9KUJQ","DP_3")</f>
        <v>#VALUE!</v>
      </c>
    </row>
    <row r="35" spans="1:3" x14ac:dyDescent="0.2">
      <c r="A35" s="8" t="e">
        <f>[1]!BexGetCellData("","003N8D85VN5Y8HKZKMXA4Z7HY","DP_3")</f>
        <v>#VALUE!</v>
      </c>
      <c r="B35" s="11" t="e">
        <f>[1]!BexGetCellData("003N8D85VN5Y88UOCOONXLKGG","003N8D85VN5Y8HKZKMXA4Z7HY","DP_3")</f>
        <v>#VALUE!</v>
      </c>
      <c r="C35" s="6" t="e">
        <f>[1]!BexGetCellData("003N8D85VN5Y88UOCOONXLQS0","003N8D85VN5Y8HKZKMXA4Z7HY","DP_3")</f>
        <v>#VALUE!</v>
      </c>
    </row>
    <row r="36" spans="1:3" x14ac:dyDescent="0.2">
      <c r="A36" s="8" t="e">
        <f>[1]!BexGetCellData("","003N8D85VN5Y8HKZLONALDCC9","DP_3")</f>
        <v>#VALUE!</v>
      </c>
      <c r="B36" s="10" t="e">
        <f>[1]!BexGetCellData("003N8D85VN5Y88UOCOONXLKGG","003N8D85VN5Y8HKZLONALDCC9","DP_3")</f>
        <v>#VALUE!</v>
      </c>
      <c r="C36" s="4" t="e">
        <f>[1]!BexGetCellData("003N8D85VN5Y88UOCOONXLQS0","003N8D85VN5Y8HKZLONALDCC9","DP_3")</f>
        <v>#VALUE!</v>
      </c>
    </row>
    <row r="37" spans="1:3" x14ac:dyDescent="0.2">
      <c r="A37" s="8" t="e">
        <f>[1]!BexGetCellData("","003N8D85VN5Y8HKZMBIWNVJQX","DP_3")</f>
        <v>#VALUE!</v>
      </c>
      <c r="B37" s="10" t="e">
        <f>[1]!BexGetCellData("003N8D85VN5Y88UOCOONXLKGG","003N8D85VN5Y8HKZMBIWNVJQX","DP_3")</f>
        <v>#VALUE!</v>
      </c>
      <c r="C37" s="4" t="e">
        <f>[1]!BexGetCellData("003N8D85VN5Y88UOCOONXLQS0","003N8D85VN5Y8HKZMBIWNVJQX","DP_3")</f>
        <v>#VALUE!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FE73B3-3DD3-417A-8284-D26901B2313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2024-05-09T18:59:32Z</cp:lastPrinted>
  <dcterms:created xsi:type="dcterms:W3CDTF">2017-06-21T15:05:23Z</dcterms:created>
  <dcterms:modified xsi:type="dcterms:W3CDTF">2025-02-14T02:29:56Z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I_1 ESF.xlsx</vt:lpwstr>
  </property>
</Properties>
</file>